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nomial" sheetId="1" state="visible" r:id="rId2"/>
    <sheet name="ChiSq11" sheetId="2" state="visible" r:id="rId3"/>
    <sheet name="effect" sheetId="3" state="visible" r:id="rId4"/>
    <sheet name="Tools" sheetId="4" state="visible" r:id="rId5"/>
    <sheet name="Elements" sheetId="5" state="visible" r:id="rId6"/>
    <sheet name="Standard error" sheetId="6" state="visible" r:id="rId7"/>
    <sheet name="Pascal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SV</author>
  </authors>
  <commentList>
    <comment ref="B1" authorId="0">
      <text>
        <r>
          <rPr>
            <sz val="10"/>
            <rFont val="Arial"/>
            <family val="2"/>
            <charset val="1"/>
          </rPr>
          <t xml:space="preserve">Fill in the sample size here</t>
        </r>
      </text>
    </comment>
  </commentList>
</comments>
</file>

<file path=xl/sharedStrings.xml><?xml version="1.0" encoding="utf-8"?>
<sst xmlns="http://schemas.openxmlformats.org/spreadsheetml/2006/main" count="311" uniqueCount="159">
  <si>
    <t xml:space="preserve"> n= </t>
  </si>
  <si>
    <t xml:space="preserve"> Binomial distribution</t>
  </si>
  <si>
    <t xml:space="preserve">Case</t>
  </si>
  <si>
    <t xml:space="preserve">Control</t>
  </si>
  <si>
    <t xml:space="preserve">Mean</t>
  </si>
  <si>
    <t xml:space="preserve"> p=</t>
  </si>
  <si>
    <t xml:space="preserve"> expectation values</t>
  </si>
  <si>
    <t xml:space="preserve">Poisson sampling distribution for np = mean</t>
  </si>
  <si>
    <t xml:space="preserve">n</t>
  </si>
  <si>
    <t xml:space="preserve">Effect</t>
  </si>
  <si>
    <t xml:space="preserve"> Mean</t>
  </si>
  <si>
    <t xml:space="preserve">P(x&gt;k)</t>
  </si>
  <si>
    <t xml:space="preserve">Cum %</t>
  </si>
  <si>
    <t xml:space="preserve">X found</t>
  </si>
  <si>
    <t xml:space="preserve">Size</t>
  </si>
  <si>
    <t xml:space="preserve">Expect</t>
  </si>
  <si>
    <t xml:space="preserve">P(X=k)</t>
  </si>
  <si>
    <t xml:space="preserve">Cum.</t>
  </si>
  <si>
    <t xml:space="preserve">1-Cum</t>
  </si>
  <si>
    <t xml:space="preserve">Cont</t>
  </si>
  <si>
    <t xml:space="preserve">Poisson</t>
  </si>
  <si>
    <t xml:space="preserve">Cum</t>
  </si>
  <si>
    <t xml:space="preserve">1 - Cum </t>
  </si>
  <si>
    <t xml:space="preserve">Expected</t>
  </si>
  <si>
    <t xml:space="preserve">p</t>
  </si>
  <si>
    <t xml:space="preserve">Variance</t>
  </si>
  <si>
    <t xml:space="preserve">Min</t>
  </si>
  <si>
    <t xml:space="preserve">SD</t>
  </si>
  <si>
    <r>
      <rPr>
        <b val="true"/>
        <sz val="10"/>
        <rFont val="Arial"/>
        <family val="0"/>
        <charset val="1"/>
      </rPr>
      <t xml:space="preserve"> n(1-p) </t>
    </r>
    <r>
      <rPr>
        <sz val="10"/>
        <rFont val="Arial"/>
        <family val="0"/>
        <charset val="1"/>
      </rPr>
      <t xml:space="preserve">&gt; 10 (5)?</t>
    </r>
  </si>
  <si>
    <t xml:space="preserve">Max</t>
  </si>
  <si>
    <r>
      <rPr>
        <b val="true"/>
        <sz val="10"/>
        <rFont val="Arial"/>
        <family val="0"/>
        <charset val="1"/>
      </rPr>
      <t xml:space="preserve"> Mu=np </t>
    </r>
    <r>
      <rPr>
        <sz val="10"/>
        <rFont val="Arial"/>
        <family val="0"/>
        <charset val="1"/>
      </rPr>
      <t xml:space="preserve">&gt;10 (5)?</t>
    </r>
  </si>
  <si>
    <t xml:space="preserve"> Expected values and corresponding effect sizes</t>
  </si>
  <si>
    <t xml:space="preserve">Found</t>
  </si>
  <si>
    <r>
      <rPr>
        <sz val="10"/>
        <rFont val="Arial"/>
        <family val="0"/>
        <charset val="1"/>
      </rPr>
      <t xml:space="preserve"> -2,58SD or &lt; </t>
    </r>
    <r>
      <rPr>
        <b val="true"/>
        <sz val="10"/>
        <rFont val="Arial"/>
        <family val="0"/>
        <charset val="1"/>
      </rPr>
      <t xml:space="preserve">0,5%</t>
    </r>
  </si>
  <si>
    <r>
      <rPr>
        <b val="true"/>
        <sz val="10"/>
        <rFont val="Arial"/>
        <family val="0"/>
        <charset val="1"/>
      </rPr>
      <t xml:space="preserve">  -1,96SD</t>
    </r>
    <r>
      <rPr>
        <sz val="10"/>
        <rFont val="Arial"/>
        <family val="0"/>
        <charset val="1"/>
      </rPr>
      <t xml:space="preserve"> or &lt; </t>
    </r>
    <r>
      <rPr>
        <b val="true"/>
        <sz val="10"/>
        <rFont val="Arial"/>
        <family val="0"/>
        <charset val="1"/>
      </rPr>
      <t xml:space="preserve">2,5 %</t>
    </r>
  </si>
  <si>
    <r>
      <rPr>
        <sz val="10"/>
        <rFont val="Arial"/>
        <family val="0"/>
        <charset val="1"/>
      </rPr>
      <t xml:space="preserve"> -0,98SD or &lt; </t>
    </r>
    <r>
      <rPr>
        <b val="true"/>
        <sz val="10"/>
        <rFont val="Arial"/>
        <family val="0"/>
        <charset val="1"/>
      </rPr>
      <t xml:space="preserve">15 %</t>
    </r>
  </si>
  <si>
    <t xml:space="preserve">  Mean  or &lt; 50 %</t>
  </si>
  <si>
    <r>
      <rPr>
        <sz val="10"/>
        <rFont val="Arial"/>
        <family val="0"/>
        <charset val="1"/>
      </rPr>
      <t xml:space="preserve"> +0,98SD or </t>
    </r>
    <r>
      <rPr>
        <b val="true"/>
        <sz val="10"/>
        <rFont val="Arial"/>
        <family val="0"/>
        <charset val="1"/>
      </rPr>
      <t xml:space="preserve"> &lt; 85 %</t>
    </r>
  </si>
  <si>
    <r>
      <rPr>
        <b val="true"/>
        <sz val="10"/>
        <rFont val="Arial"/>
        <family val="0"/>
        <charset val="1"/>
      </rPr>
      <t xml:space="preserve"> +1,96SD</t>
    </r>
    <r>
      <rPr>
        <sz val="10"/>
        <rFont val="Arial"/>
        <family val="0"/>
        <charset val="1"/>
      </rPr>
      <t xml:space="preserve"> or &lt; </t>
    </r>
    <r>
      <rPr>
        <b val="true"/>
        <sz val="10"/>
        <rFont val="Arial"/>
        <family val="0"/>
        <charset val="1"/>
      </rPr>
      <t xml:space="preserve">97,5 %</t>
    </r>
  </si>
  <si>
    <r>
      <rPr>
        <sz val="10"/>
        <rFont val="Arial"/>
        <family val="0"/>
        <charset val="1"/>
      </rPr>
      <t xml:space="preserve"> +2,58SD or &lt; </t>
    </r>
    <r>
      <rPr>
        <b val="true"/>
        <sz val="10"/>
        <rFont val="Arial"/>
        <family val="0"/>
        <charset val="1"/>
      </rPr>
      <t xml:space="preserve">99,5 </t>
    </r>
    <r>
      <rPr>
        <sz val="10"/>
        <rFont val="Arial"/>
        <family val="0"/>
        <charset val="1"/>
      </rPr>
      <t xml:space="preserve">%</t>
    </r>
  </si>
  <si>
    <t xml:space="preserve">Z-score</t>
  </si>
  <si>
    <t xml:space="preserve">Cumulative risk</t>
  </si>
  <si>
    <t xml:space="preserve"> Estimated Cohen's d effect:</t>
  </si>
  <si>
    <t xml:space="preserve">Large control group</t>
  </si>
  <si>
    <t xml:space="preserve">                 (0,20 small, 0,50 medium, 0,80 strong effect in terms of sd)</t>
  </si>
  <si>
    <r>
      <rPr>
        <b val="true"/>
        <sz val="10"/>
        <rFont val="Arial"/>
        <family val="0"/>
        <charset val="1"/>
      </rPr>
      <t xml:space="preserve">   Binomial</t>
    </r>
    <r>
      <rPr>
        <sz val="10"/>
        <rFont val="Arial"/>
        <family val="0"/>
        <charset val="1"/>
      </rPr>
      <t xml:space="preserve"> P(x&lt; k or x=k)</t>
    </r>
  </si>
  <si>
    <t xml:space="preserve"> P(x=k)</t>
  </si>
  <si>
    <t xml:space="preserve">   Binomial P(x&gt;k or x=k)</t>
  </si>
  <si>
    <t xml:space="preserve">X2</t>
  </si>
  <si>
    <t xml:space="preserve">DF</t>
  </si>
  <si>
    <t xml:space="preserve">P (%)</t>
  </si>
  <si>
    <t xml:space="preserve">Formule voor de vereiste steekproeggrootte:</t>
  </si>
  <si>
    <r>
      <rPr>
        <sz val="10"/>
        <rFont val="Arial"/>
        <family val="0"/>
        <charset val="1"/>
      </rPr>
      <t xml:space="preserve"> -0,89SD or &lt; </t>
    </r>
    <r>
      <rPr>
        <b val="true"/>
        <sz val="10"/>
        <rFont val="Arial"/>
        <family val="0"/>
        <charset val="1"/>
      </rPr>
      <t xml:space="preserve">15 %</t>
    </r>
  </si>
  <si>
    <t xml:space="preserve">Z(alpha/2) is de Z waarde gekoppeld aan het betrouwbaarheidsinterval</t>
  </si>
  <si>
    <t xml:space="preserve">De verwachte kans p (kies 0,5 bij twijfel)</t>
  </si>
  <si>
    <r>
      <rPr>
        <sz val="10"/>
        <rFont val="Arial"/>
        <family val="0"/>
        <charset val="1"/>
      </rPr>
      <t xml:space="preserve"> +0,89SD or </t>
    </r>
    <r>
      <rPr>
        <b val="true"/>
        <sz val="10"/>
        <rFont val="Arial"/>
        <family val="0"/>
        <charset val="1"/>
      </rPr>
      <t xml:space="preserve"> &lt; 85 %</t>
    </r>
  </si>
  <si>
    <t xml:space="preserve">De foutmarge (0,01 is 1%)</t>
  </si>
  <si>
    <t xml:space="preserve">De populatiegrootte n</t>
  </si>
  <si>
    <t xml:space="preserve">De vereiste steekproefgrootte.</t>
  </si>
  <si>
    <t xml:space="preserve">Column A: Possible chi-Square values found when comparing the differences in the two rows of values found versus values expected  (DF is 12-1). </t>
  </si>
  <si>
    <t xml:space="preserve">Column B: Likelihood that the found differences could be produced just by chance, given the found differences and sample sizes of both groups. </t>
  </si>
  <si>
    <t xml:space="preserve">13 ChiSq</t>
  </si>
  <si>
    <t xml:space="preserve">Risk % with 11df</t>
  </si>
  <si>
    <t xml:space="preserve">12 ChiSq</t>
  </si>
  <si>
    <t xml:space="preserve">11 ChiSq</t>
  </si>
  <si>
    <t xml:space="preserve">Risk % with 12 df for midpoints</t>
  </si>
  <si>
    <t xml:space="preserve">Use Paste special as a number!l </t>
  </si>
  <si>
    <t xml:space="preserve">ChiSq</t>
  </si>
  <si>
    <t xml:space="preserve">Risk % with 2 df</t>
  </si>
  <si>
    <t xml:space="preserve">   5%   19,675</t>
  </si>
  <si>
    <t xml:space="preserve">   1%   24,725</t>
  </si>
  <si>
    <t xml:space="preserve">Risk % with 3 df</t>
  </si>
  <si>
    <t xml:space="preserve">Effect size</t>
  </si>
  <si>
    <t xml:space="preserve">Fire</t>
  </si>
  <si>
    <t xml:space="preserve">Earth</t>
  </si>
  <si>
    <t xml:space="preserve">Air</t>
  </si>
  <si>
    <t xml:space="preserve">Water</t>
  </si>
  <si>
    <t xml:space="preserve">Total</t>
  </si>
  <si>
    <t xml:space="preserve">Weigth</t>
  </si>
  <si>
    <t xml:space="preserve">Rij 1</t>
  </si>
  <si>
    <t xml:space="preserve">Rij 2</t>
  </si>
  <si>
    <t xml:space="preserve">Rij 3</t>
  </si>
  <si>
    <t xml:space="preserve">Rij 4</t>
  </si>
  <si>
    <t xml:space="preserve">Rij 5</t>
  </si>
  <si>
    <t xml:space="preserve">Rij 6</t>
  </si>
  <si>
    <t xml:space="preserve">Rij 7</t>
  </si>
  <si>
    <t xml:space="preserve">Rij 8</t>
  </si>
  <si>
    <t xml:space="preserve">Rij 9</t>
  </si>
  <si>
    <t xml:space="preserve">Rij 10</t>
  </si>
  <si>
    <t xml:space="preserve">Rij 11</t>
  </si>
  <si>
    <t xml:space="preserve">Rij 12</t>
  </si>
  <si>
    <t xml:space="preserve">Rij 13</t>
  </si>
  <si>
    <t xml:space="preserve">Rij 14</t>
  </si>
  <si>
    <t xml:space="preserve">Rij 15</t>
  </si>
  <si>
    <t xml:space="preserve">Rij 16</t>
  </si>
  <si>
    <t xml:space="preserve">Rij 17</t>
  </si>
  <si>
    <t xml:space="preserve">Rij 18</t>
  </si>
  <si>
    <t xml:space="preserve">Rij 19</t>
  </si>
  <si>
    <t xml:space="preserve">Rij 20</t>
  </si>
  <si>
    <t xml:space="preserve">Rij 21</t>
  </si>
  <si>
    <t xml:space="preserve">Rij 22</t>
  </si>
  <si>
    <t xml:space="preserve">Rij 23</t>
  </si>
  <si>
    <t xml:space="preserve">Rij 24</t>
  </si>
  <si>
    <t xml:space="preserve">Sun</t>
  </si>
  <si>
    <t xml:space="preserve">Gemiddelde</t>
  </si>
  <si>
    <t xml:space="preserve">Moon</t>
  </si>
  <si>
    <t xml:space="preserve">Standaardfout</t>
  </si>
  <si>
    <t xml:space="preserve">Mercury</t>
  </si>
  <si>
    <t xml:space="preserve">Modus</t>
  </si>
  <si>
    <t xml:space="preserve">Venus</t>
  </si>
  <si>
    <t xml:space="preserve">Mediaan</t>
  </si>
  <si>
    <t xml:space="preserve">Mars</t>
  </si>
  <si>
    <t xml:space="preserve">Eerste kwartiel</t>
  </si>
  <si>
    <t xml:space="preserve">Jupiter</t>
  </si>
  <si>
    <t xml:space="preserve">Derde kwartiel</t>
  </si>
  <si>
    <t xml:space="preserve">Saturn</t>
  </si>
  <si>
    <t xml:space="preserve">Variantie</t>
  </si>
  <si>
    <t xml:space="preserve">Uranus</t>
  </si>
  <si>
    <t xml:space="preserve">Standaardafwijking</t>
  </si>
  <si>
    <t xml:space="preserve">Neptune</t>
  </si>
  <si>
    <t xml:space="preserve">Kurtosis</t>
  </si>
  <si>
    <t xml:space="preserve">Pluto</t>
  </si>
  <si>
    <t xml:space="preserve">Scheefheid</t>
  </si>
  <si>
    <t xml:space="preserve">North Node</t>
  </si>
  <si>
    <t xml:space="preserve">Bereik</t>
  </si>
  <si>
    <t xml:space="preserve">Chiron</t>
  </si>
  <si>
    <t xml:space="preserve">Minimum</t>
  </si>
  <si>
    <t xml:space="preserve">Cusp 1</t>
  </si>
  <si>
    <t xml:space="preserve">Maximum</t>
  </si>
  <si>
    <t xml:space="preserve">Cusp 2</t>
  </si>
  <si>
    <t xml:space="preserve">Som</t>
  </si>
  <si>
    <t xml:space="preserve">Cusp 3</t>
  </si>
  <si>
    <t xml:space="preserve">Aantal</t>
  </si>
  <si>
    <t xml:space="preserve">Cusp 4</t>
  </si>
  <si>
    <t xml:space="preserve">Cusp 5</t>
  </si>
  <si>
    <t xml:space="preserve">Cusp 6</t>
  </si>
  <si>
    <t xml:space="preserve">N=</t>
  </si>
  <si>
    <t xml:space="preserve">Cusp 7</t>
  </si>
  <si>
    <t xml:space="preserve">P=</t>
  </si>
  <si>
    <t xml:space="preserve">Cusp 8</t>
  </si>
  <si>
    <t xml:space="preserve">SD=</t>
  </si>
  <si>
    <t xml:space="preserve">Cusp 9</t>
  </si>
  <si>
    <t xml:space="preserve">Cusp 10</t>
  </si>
  <si>
    <t xml:space="preserve">Cusp 11</t>
  </si>
  <si>
    <t xml:space="preserve">Cusp 12</t>
  </si>
  <si>
    <t xml:space="preserve">n=</t>
  </si>
  <si>
    <t xml:space="preserve">sd</t>
  </si>
  <si>
    <t xml:space="preserve">3sd/np</t>
  </si>
  <si>
    <t xml:space="preserve">2sd/np</t>
  </si>
  <si>
    <t xml:space="preserve">np-3sd</t>
  </si>
  <si>
    <t xml:space="preserve">np-2sd</t>
  </si>
  <si>
    <t xml:space="preserve">np-1sd</t>
  </si>
  <si>
    <t xml:space="preserve">np</t>
  </si>
  <si>
    <t xml:space="preserve">np+1sd</t>
  </si>
  <si>
    <t xml:space="preserve">np+2sd</t>
  </si>
  <si>
    <t xml:space="preserve">np+3sd</t>
  </si>
  <si>
    <t xml:space="preserve"> P value used in the table</t>
  </si>
  <si>
    <t xml:space="preserve">var</t>
  </si>
  <si>
    <t xml:space="preserve">Var = sd^2 = np(1-p)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</si>
</sst>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0.0000000000%"/>
    <numFmt numFmtId="166" formatCode="#,##0.00"/>
    <numFmt numFmtId="167" formatCode="0.00"/>
    <numFmt numFmtId="168" formatCode="0"/>
    <numFmt numFmtId="169" formatCode="0.00%"/>
    <numFmt numFmtId="170" formatCode="#,##0.000;[RED]\-#,##0.000"/>
    <numFmt numFmtId="171" formatCode="0.00000"/>
    <numFmt numFmtId="172" formatCode="0.0"/>
    <numFmt numFmtId="173" formatCode="General"/>
    <numFmt numFmtId="174" formatCode="0.000"/>
    <numFmt numFmtId="175" formatCode="0.000%"/>
    <numFmt numFmtId="176" formatCode="0.0%"/>
    <numFmt numFmtId="177" formatCode="0.000000%"/>
    <numFmt numFmtId="178" formatCode="0.00E+00"/>
    <numFmt numFmtId="179" formatCode="0.00000%"/>
    <numFmt numFmtId="180" formatCode="0%"/>
    <numFmt numFmtId="181" formatCode="#,##0.0"/>
    <numFmt numFmtId="182" formatCode="#,###.0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0"/>
      <color rgb="FFFFFFFF"/>
      <name val="Lucida Sans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Lucida Sans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Lucida Sans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808080"/>
      <name val="Lucida Sans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006600"/>
      <name val="Lucida Sans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Lucida Sans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Lucida Sans"/>
      <family val="2"/>
      <charset val="1"/>
    </font>
    <font>
      <sz val="10"/>
      <color rgb="FF333333"/>
      <name val="Lucida Sans"/>
      <family val="2"/>
      <charset val="1"/>
    </font>
    <font>
      <sz val="10"/>
      <color rgb="FF333333"/>
      <name val="Arial"/>
      <family val="2"/>
      <charset val="1"/>
    </font>
    <font>
      <sz val="10"/>
      <name val="Lucida Sans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Times New Roman"/>
      <family val="1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FF99"/>
        <bgColor rgb="FF66FF99"/>
      </patternFill>
    </fill>
    <fill>
      <patternFill patternType="solid">
        <fgColor rgb="FFFFFF99"/>
        <bgColor rgb="FFFFFFCC"/>
      </patternFill>
    </fill>
    <fill>
      <patternFill patternType="solid">
        <fgColor rgb="FFCCFF66"/>
        <bgColor rgb="FFFFFF66"/>
      </patternFill>
    </fill>
    <fill>
      <patternFill patternType="solid">
        <fgColor rgb="FFCCCCCC"/>
        <bgColor rgb="FFDDDDDD"/>
      </patternFill>
    </fill>
    <fill>
      <patternFill patternType="solid">
        <fgColor rgb="FF66FF99"/>
        <bgColor rgb="FF99FF99"/>
      </patternFill>
    </fill>
    <fill>
      <patternFill patternType="solid">
        <fgColor rgb="FF99FF99"/>
        <bgColor rgb="FF99FF66"/>
      </patternFill>
    </fill>
    <fill>
      <patternFill patternType="solid">
        <fgColor rgb="FFFFFF66"/>
        <bgColor rgb="FFFFFF99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99FF66"/>
        <bgColor rgb="FF99FF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20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21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1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11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2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1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1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2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1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4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1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14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1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1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1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5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24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13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24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28" fillId="1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4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1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7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8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6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80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0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8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81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2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8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 16" xfId="22"/>
    <cellStyle name="Accent 1 18" xfId="23"/>
    <cellStyle name="Accent 1 5" xfId="24"/>
    <cellStyle name="Accent 13" xfId="25"/>
    <cellStyle name="Accent 14" xfId="26"/>
    <cellStyle name="Accent 15" xfId="27"/>
    <cellStyle name="Accent 17" xfId="28"/>
    <cellStyle name="Accent 2 15" xfId="29"/>
    <cellStyle name="Accent 2 16" xfId="30"/>
    <cellStyle name="Accent 2 17" xfId="31"/>
    <cellStyle name="Accent 2 19" xfId="32"/>
    <cellStyle name="Accent 2 6" xfId="33"/>
    <cellStyle name="Accent 3 16" xfId="34"/>
    <cellStyle name="Accent 3 17" xfId="35"/>
    <cellStyle name="Accent 3 18" xfId="36"/>
    <cellStyle name="Accent 3 20" xfId="37"/>
    <cellStyle name="Accent 3 7" xfId="38"/>
    <cellStyle name="Accent 4" xfId="39"/>
    <cellStyle name="Bad 10" xfId="40"/>
    <cellStyle name="Bad 11" xfId="41"/>
    <cellStyle name="Bad 12" xfId="42"/>
    <cellStyle name="Bad 14" xfId="43"/>
    <cellStyle name="Bad 8" xfId="44"/>
    <cellStyle name="Error 12" xfId="45"/>
    <cellStyle name="Error 13" xfId="46"/>
    <cellStyle name="Error 14" xfId="47"/>
    <cellStyle name="Error 16" xfId="48"/>
    <cellStyle name="Error 9" xfId="49"/>
    <cellStyle name="Footnote 10" xfId="50"/>
    <cellStyle name="Footnote 5" xfId="51"/>
    <cellStyle name="Footnote 6" xfId="52"/>
    <cellStyle name="Footnote 7" xfId="53"/>
    <cellStyle name="Footnote 8" xfId="54"/>
    <cellStyle name="Good 10" xfId="55"/>
    <cellStyle name="Good 11" xfId="56"/>
    <cellStyle name="Good 12" xfId="57"/>
    <cellStyle name="Good 8" xfId="58"/>
    <cellStyle name="Good 9" xfId="59"/>
    <cellStyle name="Heading 1 1" xfId="60"/>
    <cellStyle name="Heading 1 12" xfId="61"/>
    <cellStyle name="Heading 1 2" xfId="62"/>
    <cellStyle name="Heading 1 3" xfId="63"/>
    <cellStyle name="Heading 1 4" xfId="64"/>
    <cellStyle name="Heading 2 13" xfId="65"/>
    <cellStyle name="Heading 2 2" xfId="66"/>
    <cellStyle name="Heading 2 3" xfId="67"/>
    <cellStyle name="Heading 2 4" xfId="68"/>
    <cellStyle name="Heading 2 5" xfId="69"/>
    <cellStyle name="Hyperlink 14" xfId="70"/>
    <cellStyle name="Hyperlink 6" xfId="71"/>
    <cellStyle name="Hyperlink 7" xfId="72"/>
    <cellStyle name="Hyperlink 8" xfId="73"/>
    <cellStyle name="Hyperlink 9" xfId="74"/>
    <cellStyle name="Neutral 10" xfId="75"/>
    <cellStyle name="Neutral 11" xfId="76"/>
    <cellStyle name="Neutral 13" xfId="77"/>
    <cellStyle name="Neutral 15" xfId="78"/>
    <cellStyle name="Neutral 9" xfId="79"/>
    <cellStyle name="Note 16" xfId="80"/>
    <cellStyle name="Note 4" xfId="81"/>
    <cellStyle name="Note 5" xfId="82"/>
    <cellStyle name="Note 6" xfId="83"/>
    <cellStyle name="Note 7" xfId="84"/>
    <cellStyle name="Status 10" xfId="85"/>
    <cellStyle name="Status 17" xfId="86"/>
    <cellStyle name="Status 7" xfId="87"/>
    <cellStyle name="Status 8" xfId="88"/>
    <cellStyle name="Status 9" xfId="89"/>
    <cellStyle name="Text 18" xfId="90"/>
    <cellStyle name="Text 3" xfId="91"/>
    <cellStyle name="Text 4" xfId="92"/>
    <cellStyle name="Text 5" xfId="93"/>
    <cellStyle name="Text 6" xfId="94"/>
    <cellStyle name="Warning 11" xfId="95"/>
    <cellStyle name="Warning 12" xfId="96"/>
    <cellStyle name="Warning 13" xfId="97"/>
    <cellStyle name="Warning 15" xfId="98"/>
    <cellStyle name="Warning 19" xfId="9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DDDDD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66"/>
      <rgbColor rgb="FFCCFFCC"/>
      <rgbColor rgb="FFFFFF99"/>
      <rgbColor rgb="FF66FF99"/>
      <rgbColor rgb="FFFFFF66"/>
      <rgbColor rgb="FFCC99FF"/>
      <rgbColor rgb="FFFFCCCC"/>
      <rgbColor rgb="FF3366FF"/>
      <rgbColor rgb="FF33FF99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4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" activeCellId="0" sqref="P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0" width="7.53"/>
    <col collapsed="false" customWidth="true" hidden="false" outlineLevel="0" max="3" min="3" style="2" width="8.48"/>
    <col collapsed="false" customWidth="true" hidden="false" outlineLevel="0" max="4" min="4" style="2" width="7.53"/>
    <col collapsed="false" customWidth="true" hidden="false" outlineLevel="0" max="5" min="5" style="3" width="6.71"/>
    <col collapsed="false" customWidth="true" hidden="false" outlineLevel="0" max="6" min="6" style="4" width="6.71"/>
    <col collapsed="false" customWidth="true" hidden="false" outlineLevel="0" max="7" min="7" style="0" width="8.33"/>
    <col collapsed="false" customWidth="true" hidden="false" outlineLevel="0" max="8" min="8" style="0" width="8.94"/>
    <col collapsed="false" customWidth="true" hidden="false" outlineLevel="0" max="10" min="9" style="0" width="8.54"/>
    <col collapsed="false" customWidth="true" hidden="false" outlineLevel="0" max="11" min="11" style="0" width="8.46"/>
    <col collapsed="false" customWidth="true" hidden="false" outlineLevel="0" max="12" min="12" style="5" width="3.51"/>
    <col collapsed="false" customWidth="true" hidden="false" outlineLevel="0" max="13" min="13" style="5" width="19.05"/>
    <col collapsed="false" customWidth="true" hidden="false" outlineLevel="0" max="14" min="14" style="5" width="7.8"/>
    <col collapsed="false" customWidth="true" hidden="false" outlineLevel="0" max="15" min="15" style="5" width="9.52"/>
    <col collapsed="false" customWidth="true" hidden="false" outlineLevel="0" max="16" min="16" style="5" width="8.21"/>
    <col collapsed="false" customWidth="true" hidden="false" outlineLevel="0" max="17" min="17" style="0" width="5.73"/>
    <col collapsed="false" customWidth="true" hidden="false" outlineLevel="0" max="18" min="18" style="0" width="8.55"/>
    <col collapsed="false" customWidth="true" hidden="false" outlineLevel="0" max="21" min="19" style="0" width="8.54"/>
    <col collapsed="false" customWidth="true" hidden="false" outlineLevel="0" max="22" min="22" style="0" width="8.13"/>
    <col collapsed="false" customWidth="true" hidden="false" outlineLevel="0" max="60" min="23" style="0" width="8.54"/>
  </cols>
  <sheetData>
    <row r="1" customFormat="false" ht="19.85" hidden="false" customHeight="true" outlineLevel="0" collapsed="false">
      <c r="A1" s="6" t="s">
        <v>0</v>
      </c>
      <c r="B1" s="7" t="n">
        <v>1315</v>
      </c>
      <c r="C1" s="8" t="s">
        <v>1</v>
      </c>
      <c r="D1" s="8"/>
      <c r="E1" s="9"/>
      <c r="F1" s="10"/>
      <c r="G1" s="6"/>
      <c r="H1" s="11"/>
      <c r="I1" s="11"/>
      <c r="J1" s="11"/>
      <c r="K1" s="11"/>
      <c r="L1" s="12" t="n">
        <v>1</v>
      </c>
      <c r="M1" s="13"/>
      <c r="N1" s="14" t="s">
        <v>2</v>
      </c>
      <c r="O1" s="14" t="s">
        <v>3</v>
      </c>
      <c r="P1" s="14" t="s">
        <v>3</v>
      </c>
      <c r="Q1" s="13"/>
      <c r="R1" s="15" t="s">
        <v>4</v>
      </c>
      <c r="S1" s="16"/>
      <c r="T1" s="16"/>
      <c r="U1" s="16"/>
      <c r="V1" s="16"/>
      <c r="W1" s="4"/>
      <c r="X1" s="17"/>
      <c r="Y1" s="17"/>
      <c r="Z1" s="17"/>
      <c r="AA1" s="17"/>
      <c r="AB1" s="17"/>
    </row>
    <row r="2" customFormat="false" ht="12.8" hidden="false" customHeight="false" outlineLevel="0" collapsed="false">
      <c r="A2" s="6" t="s">
        <v>5</v>
      </c>
      <c r="B2" s="18" t="n">
        <f aca="false">+1/12/9</f>
        <v>0.00925925925925926</v>
      </c>
      <c r="C2" s="8"/>
      <c r="D2" s="19" t="s">
        <v>6</v>
      </c>
      <c r="E2" s="9"/>
      <c r="F2" s="10"/>
      <c r="G2" s="20"/>
      <c r="H2" s="21" t="s">
        <v>7</v>
      </c>
      <c r="I2" s="11"/>
      <c r="J2" s="11"/>
      <c r="K2" s="11"/>
      <c r="L2" s="12" t="n">
        <v>2</v>
      </c>
      <c r="M2" s="22" t="s">
        <v>8</v>
      </c>
      <c r="N2" s="7" t="n">
        <v>228</v>
      </c>
      <c r="O2" s="23" t="n">
        <f aca="false">N2</f>
        <v>228</v>
      </c>
      <c r="P2" s="24" t="n">
        <v>60328</v>
      </c>
      <c r="Q2" s="25"/>
      <c r="R2" s="15" t="s">
        <v>9</v>
      </c>
      <c r="S2" s="26"/>
      <c r="T2" s="26"/>
      <c r="U2" s="26"/>
      <c r="V2" s="26"/>
      <c r="W2" s="17"/>
      <c r="X2" s="27"/>
      <c r="Y2" s="27"/>
      <c r="Z2" s="27"/>
      <c r="AA2" s="27"/>
      <c r="AB2" s="27"/>
    </row>
    <row r="3" customFormat="false" ht="12.8" hidden="false" customHeight="false" outlineLevel="0" collapsed="false">
      <c r="A3" s="28" t="s">
        <v>10</v>
      </c>
      <c r="B3" s="29" t="n">
        <f aca="false">B1*B2</f>
        <v>12.1759259259259</v>
      </c>
      <c r="C3" s="30"/>
      <c r="D3" s="30" t="s">
        <v>11</v>
      </c>
      <c r="E3" s="31"/>
      <c r="F3" s="10"/>
      <c r="G3" s="28" t="s">
        <v>12</v>
      </c>
      <c r="H3" s="11"/>
      <c r="I3" s="11"/>
      <c r="J3" s="11"/>
      <c r="K3" s="11"/>
      <c r="L3" s="12" t="n">
        <v>3</v>
      </c>
      <c r="M3" s="14" t="s">
        <v>13</v>
      </c>
      <c r="N3" s="7" t="n">
        <f aca="false">+228/9</f>
        <v>25.3333333333333</v>
      </c>
      <c r="O3" s="32" t="n">
        <f aca="false">N2*P3/P2</f>
        <v>57.3892719798435</v>
      </c>
      <c r="P3" s="24" t="n">
        <v>15185</v>
      </c>
      <c r="Q3" s="25"/>
      <c r="R3" s="15" t="s">
        <v>14</v>
      </c>
      <c r="S3" s="26"/>
      <c r="T3" s="26"/>
      <c r="U3" s="26"/>
      <c r="V3" s="26"/>
      <c r="W3" s="17"/>
      <c r="X3" s="27"/>
      <c r="Y3" s="27"/>
      <c r="Z3" s="27"/>
      <c r="AA3" s="27"/>
      <c r="AB3" s="27"/>
    </row>
    <row r="4" customFormat="false" ht="14.45" hidden="false" customHeight="true" outlineLevel="0" collapsed="false">
      <c r="A4" s="28" t="s">
        <v>15</v>
      </c>
      <c r="B4" s="33" t="s">
        <v>16</v>
      </c>
      <c r="C4" s="30" t="s">
        <v>17</v>
      </c>
      <c r="D4" s="30" t="s">
        <v>18</v>
      </c>
      <c r="E4" s="31" t="s">
        <v>15</v>
      </c>
      <c r="F4" s="34" t="s">
        <v>9</v>
      </c>
      <c r="G4" s="28" t="s">
        <v>19</v>
      </c>
      <c r="H4" s="21" t="s">
        <v>20</v>
      </c>
      <c r="I4" s="21" t="s">
        <v>21</v>
      </c>
      <c r="J4" s="21" t="s">
        <v>22</v>
      </c>
      <c r="K4" s="21" t="s">
        <v>23</v>
      </c>
      <c r="L4" s="12" t="n">
        <v>4</v>
      </c>
      <c r="M4" s="35" t="s">
        <v>24</v>
      </c>
      <c r="N4" s="36" t="n">
        <f aca="false">N3/N2</f>
        <v>0.111111111111111</v>
      </c>
      <c r="O4" s="37" t="n">
        <f aca="false">P4</f>
        <v>0.251707333244928</v>
      </c>
      <c r="P4" s="38" t="n">
        <f aca="false">P3/P2</f>
        <v>0.251707333244928</v>
      </c>
      <c r="Q4" s="13"/>
      <c r="R4" s="39" t="n">
        <f aca="false">N4/P4</f>
        <v>0.441429773533823</v>
      </c>
      <c r="S4" s="26"/>
      <c r="T4" s="26"/>
      <c r="U4" s="26"/>
      <c r="V4" s="26"/>
      <c r="W4" s="17"/>
      <c r="X4" s="27"/>
      <c r="Y4" s="27"/>
      <c r="Z4" s="27"/>
      <c r="AA4" s="27"/>
      <c r="AB4" s="27"/>
    </row>
    <row r="5" customFormat="false" ht="12.8" hidden="false" customHeight="false" outlineLevel="0" collapsed="false">
      <c r="A5" s="40" t="n">
        <v>0</v>
      </c>
      <c r="B5" s="41" t="n">
        <f aca="false" t="array" ref="B5:B300">_xlfn.BINOM.DIST(A5:A300,B1,B2,0)</f>
        <v>4.86888134304614E-006</v>
      </c>
      <c r="C5" s="42" t="n">
        <f aca="false" t="array" ref="C5:C300">_xlfn.BINOM.DIST(A5:A300,B1,B2,1)</f>
        <v>4.86888134304614E-006</v>
      </c>
      <c r="D5" s="42" t="n">
        <f aca="false" t="array" ref="D5:D300">1-C5:C300</f>
        <v>0.999995131118657</v>
      </c>
      <c r="E5" s="43" t="n">
        <f aca="false" t="array" ref="E5:E300">B5:B300*B1</f>
        <v>0.00640257896610567</v>
      </c>
      <c r="F5" s="4" t="n">
        <f aca="false" t="array" ref="F5:F300">A5:A300/B2/B1</f>
        <v>0</v>
      </c>
      <c r="G5" s="44" t="n">
        <f aca="false" t="array" ref="G5:G300">_xlfn.NORM.DIST(A5:A300,O3,O6,1)</f>
        <v>0</v>
      </c>
      <c r="H5" s="45" t="n">
        <f aca="false" t="array" ref="H5:H300">POISSON(A5:A300,B3, )</f>
        <v>5.15302866463295E-006</v>
      </c>
      <c r="I5" s="46" t="n">
        <f aca="false" t="array" ref="I5:I300">POISSON(A5:A300,B3,1)</f>
        <v>5.15302866463295E-006</v>
      </c>
      <c r="J5" s="46" t="n">
        <f aca="false" t="array" ref="J5:J300">1-I5:I300</f>
        <v>0.999994846971335</v>
      </c>
      <c r="K5" s="47" t="n">
        <f aca="false" t="array" ref="K5:K300">H5:H300*B1</f>
        <v>0.00677623269399233</v>
      </c>
      <c r="L5" s="12" t="n">
        <v>5</v>
      </c>
      <c r="M5" s="22" t="s">
        <v>25</v>
      </c>
      <c r="N5" s="48" t="n">
        <f aca="false">N8*(1-N4)</f>
        <v>22.5185185185185</v>
      </c>
      <c r="O5" s="37" t="n">
        <f aca="false">O6^2</f>
        <v>0.162299852026056</v>
      </c>
      <c r="P5" s="49" t="n">
        <f aca="false">P2*P4*(1-P4)</f>
        <v>11362.8241446758</v>
      </c>
      <c r="Q5" s="13"/>
      <c r="R5" s="50" t="s">
        <v>26</v>
      </c>
      <c r="S5" s="26"/>
      <c r="T5" s="26"/>
      <c r="U5" s="26"/>
      <c r="V5" s="26"/>
      <c r="W5" s="17"/>
      <c r="X5" s="27"/>
      <c r="Y5" s="27"/>
      <c r="Z5" s="27"/>
      <c r="AA5" s="27"/>
      <c r="AB5" s="27"/>
    </row>
    <row r="6" customFormat="false" ht="12.8" hidden="false" customHeight="false" outlineLevel="0" collapsed="false">
      <c r="A6" s="40" t="n">
        <v>1</v>
      </c>
      <c r="B6" s="41" t="n">
        <v>5.98371865991184E-005</v>
      </c>
      <c r="C6" s="42" t="n">
        <v>6.47060679421645E-005</v>
      </c>
      <c r="D6" s="42" t="n">
        <v>0.999935293932058</v>
      </c>
      <c r="E6" s="43" t="n">
        <v>0.0786859003778407</v>
      </c>
      <c r="F6" s="4" t="n">
        <v>0.0821292775665399</v>
      </c>
      <c r="G6" s="42" t="n">
        <v>0</v>
      </c>
      <c r="H6" s="45" t="n">
        <v>6.27428953147438E-005</v>
      </c>
      <c r="I6" s="46" t="n">
        <v>6.78959239793767E-005</v>
      </c>
      <c r="J6" s="46" t="n">
        <v>0.999932104076021</v>
      </c>
      <c r="K6" s="47" t="n">
        <v>0.0825069073388881</v>
      </c>
      <c r="L6" s="12" t="n">
        <v>6</v>
      </c>
      <c r="M6" s="22" t="s">
        <v>27</v>
      </c>
      <c r="N6" s="48" t="n">
        <f aca="false">SQRT(N5)</f>
        <v>4.74536811201392</v>
      </c>
      <c r="O6" s="37" t="n">
        <f aca="false">P6*O2/P2</f>
        <v>0.402864557917492</v>
      </c>
      <c r="P6" s="48" t="n">
        <f aca="false">P5^0.5</f>
        <v>106.596548465116</v>
      </c>
      <c r="Q6" s="51"/>
      <c r="R6" s="52" t="n">
        <f aca="false">N12/O3</f>
        <v>0.279362523354836</v>
      </c>
      <c r="S6" s="26"/>
      <c r="T6" s="26"/>
      <c r="U6" s="26"/>
      <c r="V6" s="26"/>
      <c r="W6" s="17"/>
      <c r="X6" s="27"/>
      <c r="Y6" s="27"/>
      <c r="Z6" s="27"/>
      <c r="AA6" s="27"/>
      <c r="AB6" s="27"/>
    </row>
    <row r="7" customFormat="false" ht="12.8" hidden="false" customHeight="false" outlineLevel="0" collapsed="false">
      <c r="A7" s="40" t="n">
        <v>2</v>
      </c>
      <c r="B7" s="41" t="n">
        <v>0.000367411510239447</v>
      </c>
      <c r="C7" s="42" t="n">
        <v>0.000432117578181611</v>
      </c>
      <c r="D7" s="42" t="n">
        <v>0.999567882421818</v>
      </c>
      <c r="E7" s="43" t="n">
        <v>0.483146135964872</v>
      </c>
      <c r="F7" s="4" t="n">
        <v>0.16425855513308</v>
      </c>
      <c r="G7" s="42" t="n">
        <v>0</v>
      </c>
      <c r="H7" s="45" t="n">
        <v>0.000381976422865223</v>
      </c>
      <c r="I7" s="46" t="n">
        <v>0.000449872346844599</v>
      </c>
      <c r="J7" s="46" t="n">
        <v>0.999550127653155</v>
      </c>
      <c r="K7" s="47" t="n">
        <v>0.502298996067768</v>
      </c>
      <c r="L7" s="12" t="n">
        <v>7</v>
      </c>
      <c r="M7" s="53" t="s">
        <v>28</v>
      </c>
      <c r="N7" s="49" t="n">
        <f aca="false">N2*(1-N4)</f>
        <v>202.666666666667</v>
      </c>
      <c r="O7" s="37"/>
      <c r="P7" s="54" t="n">
        <f aca="false">P2*(1-P4)</f>
        <v>45143</v>
      </c>
      <c r="Q7" s="13"/>
      <c r="R7" s="55" t="s">
        <v>29</v>
      </c>
      <c r="S7" s="26"/>
      <c r="T7" s="26"/>
      <c r="U7" s="26"/>
      <c r="V7" s="26"/>
      <c r="W7" s="17"/>
      <c r="X7" s="27"/>
      <c r="Y7" s="27"/>
      <c r="Z7" s="27"/>
      <c r="AA7" s="27"/>
      <c r="AB7" s="27"/>
    </row>
    <row r="8" customFormat="false" ht="12.8" hidden="false" customHeight="false" outlineLevel="0" collapsed="false">
      <c r="A8" s="40" t="n">
        <v>3</v>
      </c>
      <c r="B8" s="41" t="n">
        <v>0.00150283898113518</v>
      </c>
      <c r="C8" s="42" t="n">
        <v>0.00193495655931679</v>
      </c>
      <c r="D8" s="42" t="n">
        <v>0.998065043440683</v>
      </c>
      <c r="E8" s="43" t="n">
        <v>1.97623326019277</v>
      </c>
      <c r="F8" s="4" t="n">
        <v>0.24638783269962</v>
      </c>
      <c r="G8" s="42" t="n">
        <v>0</v>
      </c>
      <c r="H8" s="45" t="n">
        <v>0.00155030554341904</v>
      </c>
      <c r="I8" s="46" t="n">
        <v>0.00200017789026364</v>
      </c>
      <c r="J8" s="46" t="n">
        <v>0.997999822109736</v>
      </c>
      <c r="K8" s="47" t="n">
        <v>2.03865178959603</v>
      </c>
      <c r="L8" s="12" t="n">
        <v>8</v>
      </c>
      <c r="M8" s="53" t="s">
        <v>30</v>
      </c>
      <c r="N8" s="49" t="n">
        <f aca="false">N2*N4</f>
        <v>25.3333333333333</v>
      </c>
      <c r="O8" s="37"/>
      <c r="P8" s="56" t="n">
        <f aca="false">P4*P2</f>
        <v>15185</v>
      </c>
      <c r="Q8" s="13"/>
      <c r="R8" s="52" t="n">
        <f aca="false">N16/O3</f>
        <v>0.603497023712811</v>
      </c>
      <c r="S8" s="26"/>
      <c r="T8" s="26"/>
      <c r="U8" s="26"/>
      <c r="V8" s="26"/>
      <c r="W8" s="17"/>
      <c r="X8" s="27"/>
      <c r="Y8" s="27"/>
      <c r="Z8" s="27"/>
      <c r="AA8" s="27"/>
      <c r="AB8" s="27"/>
    </row>
    <row r="9" customFormat="false" ht="12.8" hidden="false" customHeight="false" outlineLevel="0" collapsed="false">
      <c r="A9" s="40" t="n">
        <v>4</v>
      </c>
      <c r="B9" s="41" t="n">
        <v>0.00460683351226486</v>
      </c>
      <c r="C9" s="42" t="n">
        <v>0.00654179007158165</v>
      </c>
      <c r="D9" s="42" t="n">
        <v>0.993458209928418</v>
      </c>
      <c r="E9" s="43" t="n">
        <v>6.05798606862829</v>
      </c>
      <c r="F9" s="4" t="n">
        <v>0.32851711026616</v>
      </c>
      <c r="G9" s="42" t="n">
        <v>0</v>
      </c>
      <c r="H9" s="45" t="n">
        <v>0.00471910136480563</v>
      </c>
      <c r="I9" s="46" t="n">
        <v>0.00671927925506926</v>
      </c>
      <c r="J9" s="46" t="n">
        <v>0.993280720744931</v>
      </c>
      <c r="K9" s="47" t="n">
        <v>6.2056182947194</v>
      </c>
      <c r="L9" s="12" t="n">
        <v>9</v>
      </c>
      <c r="M9" s="57" t="s">
        <v>31</v>
      </c>
      <c r="N9" s="48"/>
      <c r="O9" s="48"/>
      <c r="P9" s="13"/>
      <c r="Q9" s="13"/>
      <c r="R9" s="13"/>
      <c r="S9" s="26"/>
      <c r="T9" s="26"/>
      <c r="U9" s="26"/>
      <c r="V9" s="26"/>
      <c r="W9" s="17"/>
      <c r="X9" s="27"/>
      <c r="Y9" s="27"/>
      <c r="Z9" s="27"/>
      <c r="AA9" s="27"/>
      <c r="AB9" s="27"/>
    </row>
    <row r="10" customFormat="false" ht="12.8" hidden="false" customHeight="false" outlineLevel="0" collapsed="false">
      <c r="A10" s="58" t="n">
        <v>5</v>
      </c>
      <c r="B10" s="59" t="n">
        <v>0.0112888948309892</v>
      </c>
      <c r="C10" s="46" t="n">
        <v>0.0178306849025709</v>
      </c>
      <c r="D10" s="46" t="n">
        <v>0.982169315097429</v>
      </c>
      <c r="E10" s="60" t="n">
        <v>14.8448967027508</v>
      </c>
      <c r="F10" s="4" t="n">
        <v>0.4106463878327</v>
      </c>
      <c r="G10" s="46" t="n">
        <v>0</v>
      </c>
      <c r="H10" s="45" t="n">
        <v>0.0114918857309619</v>
      </c>
      <c r="I10" s="46" t="n">
        <v>0.0182111649860311</v>
      </c>
      <c r="J10" s="46" t="n">
        <v>0.981788835013969</v>
      </c>
      <c r="K10" s="47" t="n">
        <v>15.1118297362148</v>
      </c>
      <c r="L10" s="12" t="n">
        <v>10</v>
      </c>
      <c r="M10" s="13"/>
      <c r="N10" s="14" t="s">
        <v>32</v>
      </c>
      <c r="O10" s="57" t="s">
        <v>23</v>
      </c>
      <c r="P10" s="14" t="s">
        <v>3</v>
      </c>
      <c r="Q10" s="61"/>
      <c r="R10" s="14" t="s">
        <v>9</v>
      </c>
      <c r="S10" s="26"/>
      <c r="T10" s="26"/>
      <c r="U10" s="26"/>
      <c r="V10" s="26"/>
      <c r="W10" s="17"/>
      <c r="X10" s="27"/>
      <c r="Y10" s="27"/>
      <c r="Z10" s="27"/>
      <c r="AA10" s="27"/>
      <c r="AB10" s="27"/>
    </row>
    <row r="11" customFormat="false" ht="12.8" hidden="false" customHeight="false" outlineLevel="0" collapsed="false">
      <c r="A11" s="58" t="n">
        <v>6</v>
      </c>
      <c r="B11" s="59" t="n">
        <v>0.0230349723186852</v>
      </c>
      <c r="C11" s="46" t="n">
        <v>0.040865657221256</v>
      </c>
      <c r="D11" s="46" t="n">
        <v>0.959134342778744</v>
      </c>
      <c r="E11" s="60" t="n">
        <v>30.290988599071</v>
      </c>
      <c r="F11" s="4" t="n">
        <v>0.49277566539924</v>
      </c>
      <c r="G11" s="46" t="n">
        <v>0</v>
      </c>
      <c r="H11" s="45" t="n">
        <v>0.0233207249015661</v>
      </c>
      <c r="I11" s="46" t="n">
        <v>0.0415318898875972</v>
      </c>
      <c r="J11" s="46" t="n">
        <v>0.958468110112403</v>
      </c>
      <c r="K11" s="47" t="n">
        <v>30.6667532455594</v>
      </c>
      <c r="L11" s="12" t="n">
        <v>11</v>
      </c>
      <c r="M11" s="62" t="s">
        <v>33</v>
      </c>
      <c r="N11" s="54" t="n">
        <f aca="false">N3-2.58*N6</f>
        <v>13.0902836043374</v>
      </c>
      <c r="O11" s="63" t="n">
        <f aca="false">O3-2.58*O6</f>
        <v>56.3498814204164</v>
      </c>
      <c r="P11" s="64" t="n">
        <f aca="false">P3-2.58*P6</f>
        <v>14909.98090496</v>
      </c>
      <c r="Q11" s="65" t="n">
        <f aca="false">P11/P14</f>
        <v>0.981888765555482</v>
      </c>
      <c r="R11" s="37" t="n">
        <f aca="false">N11/O3</f>
        <v>0.22809635237985</v>
      </c>
      <c r="S11" s="26"/>
      <c r="T11" s="26"/>
      <c r="U11" s="26"/>
      <c r="V11" s="26"/>
      <c r="W11" s="17"/>
      <c r="X11" s="27"/>
      <c r="Y11" s="27"/>
      <c r="Z11" s="27"/>
      <c r="AA11" s="27"/>
      <c r="AB11" s="27"/>
    </row>
    <row r="12" customFormat="false" ht="12.8" hidden="false" customHeight="false" outlineLevel="0" collapsed="false">
      <c r="A12" s="58" t="n">
        <v>7</v>
      </c>
      <c r="B12" s="59" t="n">
        <v>0.0402573815289171</v>
      </c>
      <c r="C12" s="46" t="n">
        <v>0.0811230387501731</v>
      </c>
      <c r="D12" s="46" t="n">
        <v>0.918876961249827</v>
      </c>
      <c r="E12" s="60" t="n">
        <v>52.9384567105259</v>
      </c>
      <c r="F12" s="4" t="n">
        <v>0.574904942965779</v>
      </c>
      <c r="G12" s="46" t="n">
        <v>0</v>
      </c>
      <c r="H12" s="45" t="n">
        <v>0.0405644884200522</v>
      </c>
      <c r="I12" s="46" t="n">
        <v>0.0820963783076494</v>
      </c>
      <c r="J12" s="46" t="n">
        <v>0.917903621692351</v>
      </c>
      <c r="K12" s="47" t="n">
        <v>53.3423022723686</v>
      </c>
      <c r="L12" s="12" t="n">
        <v>12</v>
      </c>
      <c r="M12" s="66" t="s">
        <v>34</v>
      </c>
      <c r="N12" s="67" t="n">
        <f aca="false">N3-1.96*N6</f>
        <v>16.0324118337861</v>
      </c>
      <c r="O12" s="67" t="n">
        <f aca="false">O3-1.96*O6</f>
        <v>56.5996574463252</v>
      </c>
      <c r="P12" s="68" t="n">
        <f aca="false">P14-1.96*P6</f>
        <v>14976.0707650084</v>
      </c>
      <c r="Q12" s="69" t="n">
        <f aca="false">P12/P14</f>
        <v>0.986241077708816</v>
      </c>
      <c r="R12" s="70" t="n">
        <f aca="false">N12/O3</f>
        <v>0.279362523354836</v>
      </c>
      <c r="S12" s="26"/>
      <c r="T12" s="26"/>
      <c r="U12" s="26"/>
      <c r="V12" s="26"/>
      <c r="W12" s="17"/>
      <c r="X12" s="27"/>
      <c r="Y12" s="27"/>
      <c r="Z12" s="27"/>
      <c r="AA12" s="27"/>
      <c r="AB12" s="27"/>
    </row>
    <row r="13" customFormat="false" ht="12.8" hidden="false" customHeight="false" outlineLevel="0" collapsed="false">
      <c r="A13" s="58" t="n">
        <v>8</v>
      </c>
      <c r="B13" s="59" t="n">
        <v>0.0615147839250275</v>
      </c>
      <c r="C13" s="46" t="n">
        <v>0.142637822675201</v>
      </c>
      <c r="D13" s="46" t="n">
        <v>0.8573621773248</v>
      </c>
      <c r="E13" s="60" t="n">
        <v>80.8919408614111</v>
      </c>
      <c r="F13" s="4" t="n">
        <v>0.657034220532319</v>
      </c>
      <c r="G13" s="46" t="n">
        <v>0</v>
      </c>
      <c r="H13" s="45" t="n">
        <v>0.0617387757782044</v>
      </c>
      <c r="I13" s="46" t="n">
        <v>0.143835154085854</v>
      </c>
      <c r="J13" s="46" t="n">
        <v>0.856164845914146</v>
      </c>
      <c r="K13" s="47" t="n">
        <v>81.1864901483388</v>
      </c>
      <c r="L13" s="12" t="n">
        <v>13</v>
      </c>
      <c r="M13" s="71" t="s">
        <v>35</v>
      </c>
      <c r="N13" s="72" t="n">
        <f aca="false">N3-0.98*N6</f>
        <v>20.6828725835597</v>
      </c>
      <c r="O13" s="73" t="n">
        <f aca="false">O3+0.89*O6</f>
        <v>57.7478214363901</v>
      </c>
      <c r="P13" s="74" t="n">
        <f aca="false">P3-0.98*P6</f>
        <v>15080.5353825042</v>
      </c>
      <c r="Q13" s="75" t="n">
        <f aca="false">P13/P14</f>
        <v>0.993120538854408</v>
      </c>
      <c r="R13" s="52" t="n">
        <f aca="false">N13/O3</f>
        <v>0.36039614844433</v>
      </c>
      <c r="S13" s="26"/>
      <c r="T13" s="26"/>
      <c r="U13" s="26"/>
      <c r="V13" s="26"/>
      <c r="W13" s="17"/>
      <c r="X13" s="27"/>
      <c r="Y13" s="27"/>
      <c r="Z13" s="27"/>
      <c r="AA13" s="27"/>
      <c r="AB13" s="27"/>
    </row>
    <row r="14" customFormat="false" ht="12.8" hidden="false" customHeight="false" outlineLevel="0" collapsed="false">
      <c r="A14" s="58" t="n">
        <v>9</v>
      </c>
      <c r="B14" s="59" t="n">
        <v>0.0834889123468441</v>
      </c>
      <c r="C14" s="46" t="n">
        <v>0.226126735022045</v>
      </c>
      <c r="D14" s="46" t="n">
        <v>0.773873264977955</v>
      </c>
      <c r="E14" s="60" t="n">
        <v>109.7879197361</v>
      </c>
      <c r="F14" s="4" t="n">
        <v>0.739163498098859</v>
      </c>
      <c r="G14" s="46" t="n">
        <v>0</v>
      </c>
      <c r="H14" s="45" t="n">
        <v>0.0835251956258629</v>
      </c>
      <c r="I14" s="46" t="n">
        <v>0.227360349711717</v>
      </c>
      <c r="J14" s="46" t="n">
        <v>0.772639650288283</v>
      </c>
      <c r="K14" s="47" t="n">
        <v>109.83563224801</v>
      </c>
      <c r="L14" s="12" t="n">
        <v>14</v>
      </c>
      <c r="M14" s="76" t="s">
        <v>36</v>
      </c>
      <c r="N14" s="77" t="n">
        <f aca="false">N3</f>
        <v>25.3333333333333</v>
      </c>
      <c r="O14" s="77" t="n">
        <f aca="false">O3</f>
        <v>57.3892719798435</v>
      </c>
      <c r="P14" s="78" t="n">
        <f aca="false">P3</f>
        <v>15185</v>
      </c>
      <c r="Q14" s="79" t="n">
        <v>1</v>
      </c>
      <c r="R14" s="80" t="n">
        <f aca="false">N14/O3</f>
        <v>0.441429773533824</v>
      </c>
      <c r="S14" s="26"/>
      <c r="T14" s="26"/>
      <c r="U14" s="26"/>
      <c r="V14" s="26"/>
      <c r="W14" s="17"/>
      <c r="X14" s="27"/>
      <c r="Y14" s="27"/>
      <c r="Z14" s="27"/>
      <c r="AA14" s="27"/>
      <c r="AB14" s="27"/>
    </row>
    <row r="15" customFormat="false" ht="12.8" hidden="false" customHeight="false" outlineLevel="0" collapsed="false">
      <c r="A15" s="58" t="n">
        <v>10</v>
      </c>
      <c r="B15" s="59" t="n">
        <v>0.101903289275681</v>
      </c>
      <c r="C15" s="46" t="n">
        <v>0.328030024297725</v>
      </c>
      <c r="D15" s="46" t="n">
        <v>0.671969975702275</v>
      </c>
      <c r="E15" s="60" t="n">
        <v>134.00282539752</v>
      </c>
      <c r="F15" s="4" t="n">
        <v>0.821292775665399</v>
      </c>
      <c r="G15" s="46" t="n">
        <v>0</v>
      </c>
      <c r="H15" s="45" t="n">
        <v>0.101699659488898</v>
      </c>
      <c r="I15" s="46" t="n">
        <v>0.329060009200615</v>
      </c>
      <c r="J15" s="46" t="n">
        <v>0.670939990799385</v>
      </c>
      <c r="K15" s="47" t="n">
        <v>133.735052227901</v>
      </c>
      <c r="L15" s="12" t="n">
        <v>15</v>
      </c>
      <c r="M15" s="71" t="s">
        <v>37</v>
      </c>
      <c r="N15" s="72" t="n">
        <f aca="false">N3+0.98*N6</f>
        <v>29.983794083107</v>
      </c>
      <c r="O15" s="72" t="n">
        <f aca="false">O3+1.96*O6</f>
        <v>58.1788865133618</v>
      </c>
      <c r="P15" s="74" t="n">
        <f aca="false">P3+0.98*P6</f>
        <v>15289.4646174958</v>
      </c>
      <c r="Q15" s="75" t="n">
        <f aca="false">P15/P14</f>
        <v>1.00687946114559</v>
      </c>
      <c r="R15" s="52" t="n">
        <f aca="false">N15/O3</f>
        <v>0.522463398623317</v>
      </c>
      <c r="AA15" s="27"/>
    </row>
    <row r="16" customFormat="false" ht="12.8" hidden="false" customHeight="false" outlineLevel="0" collapsed="false">
      <c r="A16" s="58" t="n">
        <v>11</v>
      </c>
      <c r="B16" s="59" t="n">
        <v>0.112985380207955</v>
      </c>
      <c r="C16" s="46" t="n">
        <v>0.441015404505681</v>
      </c>
      <c r="D16" s="46" t="n">
        <v>0.558984595494319</v>
      </c>
      <c r="E16" s="60" t="n">
        <v>148.575774973461</v>
      </c>
      <c r="F16" s="4" t="n">
        <v>0.903422053231939</v>
      </c>
      <c r="G16" s="46" t="n">
        <v>0</v>
      </c>
      <c r="H16" s="45" t="n">
        <v>0.112571592784428</v>
      </c>
      <c r="I16" s="46" t="n">
        <v>0.441631601985043</v>
      </c>
      <c r="J16" s="46" t="n">
        <v>0.558368398014957</v>
      </c>
      <c r="K16" s="47" t="n">
        <v>148.031644511523</v>
      </c>
      <c r="L16" s="12" t="n">
        <v>16</v>
      </c>
      <c r="M16" s="81" t="s">
        <v>38</v>
      </c>
      <c r="N16" s="82" t="n">
        <f aca="false">N3+1.96*N6</f>
        <v>34.6342548328806</v>
      </c>
      <c r="O16" s="83" t="n">
        <f aca="false">O3+1.96*O6</f>
        <v>58.1788865133618</v>
      </c>
      <c r="P16" s="64" t="n">
        <f aca="false">P3+1.96*P6</f>
        <v>15393.9292349916</v>
      </c>
      <c r="Q16" s="65" t="n">
        <f aca="false">P16/P14</f>
        <v>1.01375892229118</v>
      </c>
      <c r="R16" s="32" t="n">
        <f aca="false">N16/O3</f>
        <v>0.603497023712811</v>
      </c>
      <c r="AA16" s="27"/>
    </row>
    <row r="17" customFormat="false" ht="12.8" hidden="false" customHeight="false" outlineLevel="0" collapsed="false">
      <c r="A17" s="58" t="n">
        <v>12</v>
      </c>
      <c r="B17" s="59" t="n">
        <v>0.11474527709593</v>
      </c>
      <c r="C17" s="46" t="n">
        <v>0.55576068160161</v>
      </c>
      <c r="D17" s="46" t="n">
        <v>0.44423931839839</v>
      </c>
      <c r="E17" s="60" t="n">
        <v>150.890039381148</v>
      </c>
      <c r="F17" s="4" t="n">
        <v>0.985551330798479</v>
      </c>
      <c r="G17" s="46" t="n">
        <v>0</v>
      </c>
      <c r="H17" s="45" t="n">
        <v>0.114221947925558</v>
      </c>
      <c r="I17" s="46" t="n">
        <v>0.555853549910601</v>
      </c>
      <c r="J17" s="46" t="n">
        <v>0.444146450089399</v>
      </c>
      <c r="K17" s="47" t="n">
        <v>150.201861522109</v>
      </c>
      <c r="L17" s="12" t="n">
        <v>17</v>
      </c>
      <c r="M17" s="84" t="s">
        <v>39</v>
      </c>
      <c r="N17" s="54" t="n">
        <f aca="false">N3+2.58*N6</f>
        <v>37.5763830623292</v>
      </c>
      <c r="O17" s="63" t="n">
        <f aca="false">O3+2.58*O6</f>
        <v>58.4286625392707</v>
      </c>
      <c r="P17" s="64" t="n">
        <f aca="false">P3+2.58*P6</f>
        <v>15460.01909504</v>
      </c>
      <c r="Q17" s="65" t="n">
        <f aca="false">P17/P14</f>
        <v>1.01811123444452</v>
      </c>
      <c r="R17" s="37" t="n">
        <f aca="false">N17/O3</f>
        <v>0.654763194687797</v>
      </c>
      <c r="AA17" s="27"/>
    </row>
    <row r="18" customFormat="false" ht="12.8" hidden="false" customHeight="false" outlineLevel="0" collapsed="false">
      <c r="A18" s="58" t="n">
        <v>13</v>
      </c>
      <c r="B18" s="59" t="n">
        <v>0.107486050363764</v>
      </c>
      <c r="C18" s="46" t="n">
        <v>0.663246731965375</v>
      </c>
      <c r="D18" s="46" t="n">
        <v>0.336753268034625</v>
      </c>
      <c r="E18" s="60" t="n">
        <v>141.34415622835</v>
      </c>
      <c r="F18" s="4" t="n">
        <v>1.06768060836502</v>
      </c>
      <c r="G18" s="46" t="n">
        <v>0</v>
      </c>
      <c r="H18" s="45" t="n">
        <v>0.106981382850505</v>
      </c>
      <c r="I18" s="46" t="n">
        <v>0.662834932761106</v>
      </c>
      <c r="J18" s="46" t="n">
        <v>0.337165067238894</v>
      </c>
      <c r="K18" s="47" t="n">
        <v>140.680518448414</v>
      </c>
      <c r="L18" s="12" t="n">
        <v>18</v>
      </c>
      <c r="M18" s="13"/>
      <c r="N18" s="13"/>
      <c r="O18" s="57"/>
      <c r="P18" s="13"/>
      <c r="Q18" s="13"/>
      <c r="R18" s="13"/>
      <c r="AA18" s="27"/>
    </row>
    <row r="19" customFormat="false" ht="12.8" hidden="false" customHeight="false" outlineLevel="0" collapsed="false">
      <c r="A19" s="58" t="n">
        <v>14</v>
      </c>
      <c r="B19" s="59" t="n">
        <v>0.0934224549890663</v>
      </c>
      <c r="C19" s="46" t="n">
        <v>0.756669186954441</v>
      </c>
      <c r="D19" s="46" t="n">
        <v>0.243330813045559</v>
      </c>
      <c r="E19" s="60" t="n">
        <v>122.850528310622</v>
      </c>
      <c r="F19" s="4" t="n">
        <v>1.14980988593156</v>
      </c>
      <c r="G19" s="46" t="n">
        <v>0</v>
      </c>
      <c r="H19" s="45" t="n">
        <v>0.0930426709314906</v>
      </c>
      <c r="I19" s="46" t="n">
        <v>0.755877603692596</v>
      </c>
      <c r="J19" s="46" t="n">
        <v>0.244122396307403</v>
      </c>
      <c r="K19" s="47" t="n">
        <v>122.35111227491</v>
      </c>
      <c r="L19" s="12" t="n">
        <v>19</v>
      </c>
      <c r="M19" s="15" t="s">
        <v>40</v>
      </c>
      <c r="N19" s="85" t="n">
        <f aca="false">(N3-O3)/N6</f>
        <v>-6.75520589548232</v>
      </c>
      <c r="O19" s="86" t="n">
        <f aca="false">_xlfn.NORM.DIST(N3,O3,O6,1)</f>
        <v>0</v>
      </c>
      <c r="P19" s="87" t="s">
        <v>41</v>
      </c>
      <c r="Q19" s="85"/>
      <c r="R19" s="88"/>
      <c r="AA19" s="27"/>
    </row>
    <row r="20" customFormat="false" ht="12.8" hidden="false" customHeight="false" outlineLevel="0" collapsed="false">
      <c r="A20" s="58" t="n">
        <v>15</v>
      </c>
      <c r="B20" s="59" t="n">
        <v>0.0757274853213553</v>
      </c>
      <c r="C20" s="46" t="n">
        <v>0.832396672275796</v>
      </c>
      <c r="D20" s="46" t="n">
        <v>0.167603327724204</v>
      </c>
      <c r="E20" s="60" t="n">
        <v>99.5816431975822</v>
      </c>
      <c r="F20" s="4" t="n">
        <v>1.2319391634981</v>
      </c>
      <c r="G20" s="46" t="n">
        <v>0</v>
      </c>
      <c r="H20" s="45" t="n">
        <v>0.0755253779474754</v>
      </c>
      <c r="I20" s="46" t="n">
        <v>0.831402981640072</v>
      </c>
      <c r="J20" s="46" t="n">
        <v>0.168597018359928</v>
      </c>
      <c r="K20" s="47" t="n">
        <v>99.3158720009301</v>
      </c>
      <c r="L20" s="12" t="n">
        <v>20</v>
      </c>
      <c r="M20" s="57" t="s">
        <v>42</v>
      </c>
      <c r="N20" s="37"/>
      <c r="O20" s="32" t="n">
        <f aca="false">(N3-O3)/SQRT((N5+O5)/2)</f>
        <v>-9.51906156540451</v>
      </c>
      <c r="P20" s="13" t="s">
        <v>43</v>
      </c>
      <c r="Q20" s="13"/>
      <c r="R20" s="13"/>
      <c r="AA20" s="27"/>
    </row>
    <row r="21" customFormat="false" ht="12.8" hidden="false" customHeight="false" outlineLevel="0" collapsed="false">
      <c r="A21" s="58" t="n">
        <v>16</v>
      </c>
      <c r="B21" s="59" t="n">
        <v>0.0575033474986927</v>
      </c>
      <c r="C21" s="46" t="n">
        <v>0.889900019774489</v>
      </c>
      <c r="D21" s="46" t="n">
        <v>0.110099980225511</v>
      </c>
      <c r="E21" s="60" t="n">
        <v>75.6169019607809</v>
      </c>
      <c r="F21" s="4" t="n">
        <v>1.31406844106464</v>
      </c>
      <c r="G21" s="46" t="n">
        <v>0</v>
      </c>
      <c r="H21" s="45" t="n">
        <v>0.0574744629635012</v>
      </c>
      <c r="I21" s="46" t="n">
        <v>0.888877444603573</v>
      </c>
      <c r="J21" s="46" t="n">
        <v>0.111122555396427</v>
      </c>
      <c r="K21" s="47" t="n">
        <v>75.5789187970041</v>
      </c>
      <c r="L21" s="12" t="n">
        <v>21</v>
      </c>
      <c r="M21" s="89" t="s">
        <v>44</v>
      </c>
      <c r="N21" s="37"/>
      <c r="O21" s="56"/>
      <c r="P21" s="56"/>
      <c r="Q21" s="13"/>
      <c r="R21" s="13"/>
      <c r="AA21" s="27"/>
    </row>
    <row r="22" customFormat="false" ht="12.8" hidden="false" customHeight="false" outlineLevel="0" collapsed="false">
      <c r="A22" s="58" t="n">
        <v>17</v>
      </c>
      <c r="B22" s="59" t="n">
        <v>0.0410647874660813</v>
      </c>
      <c r="C22" s="46" t="n">
        <v>0.93096480724057</v>
      </c>
      <c r="D22" s="46" t="n">
        <v>0.0690351927594297</v>
      </c>
      <c r="E22" s="60" t="n">
        <v>54.0001955178968</v>
      </c>
      <c r="F22" s="4" t="n">
        <v>1.39619771863118</v>
      </c>
      <c r="G22" s="46" t="n">
        <v>0</v>
      </c>
      <c r="H22" s="45" t="n">
        <v>0.0411649884515273</v>
      </c>
      <c r="I22" s="46" t="n">
        <v>0.930042433055101</v>
      </c>
      <c r="J22" s="46" t="n">
        <v>0.0699575669448995</v>
      </c>
      <c r="K22" s="47" t="n">
        <v>54.1319598137584</v>
      </c>
      <c r="L22" s="12" t="n">
        <v>22</v>
      </c>
      <c r="M22" s="90"/>
      <c r="N22" s="90"/>
      <c r="O22" s="90"/>
      <c r="P22" s="90"/>
      <c r="Q22" s="90"/>
      <c r="R22" s="90"/>
    </row>
    <row r="23" customFormat="false" ht="12.8" hidden="false" customHeight="false" outlineLevel="0" collapsed="false">
      <c r="A23" s="58" t="n">
        <v>18</v>
      </c>
      <c r="B23" s="59" t="n">
        <v>0.027675022913278</v>
      </c>
      <c r="C23" s="46" t="n">
        <v>0.958639830153848</v>
      </c>
      <c r="D23" s="46" t="n">
        <v>0.0413601698461517</v>
      </c>
      <c r="E23" s="60" t="n">
        <v>36.3926551309606</v>
      </c>
      <c r="F23" s="4" t="n">
        <v>1.47832699619772</v>
      </c>
      <c r="G23" s="46" t="n">
        <v>0</v>
      </c>
      <c r="H23" s="45" t="n">
        <v>0.0278456583404107</v>
      </c>
      <c r="I23" s="46" t="n">
        <v>0.957888091395511</v>
      </c>
      <c r="J23" s="46" t="n">
        <v>0.0421119086044888</v>
      </c>
      <c r="K23" s="47" t="n">
        <v>36.6170407176401</v>
      </c>
      <c r="L23" s="12" t="n">
        <v>23</v>
      </c>
      <c r="M23" s="91" t="s">
        <v>45</v>
      </c>
      <c r="N23" s="90"/>
      <c r="O23" s="92" t="n">
        <f aca="false">_xlfn.BINOM.DIST(N3,N2,P4,1)</f>
        <v>6.52309423059175E-008</v>
      </c>
      <c r="P23" s="93" t="n">
        <f aca="false">_xlfn.BINOM.DIST(N3,N2,P4,0)</f>
        <v>4.20291457616516E-008</v>
      </c>
      <c r="Q23" s="90" t="s">
        <v>46</v>
      </c>
      <c r="R23" s="90"/>
    </row>
    <row r="24" customFormat="false" ht="12.8" hidden="false" customHeight="false" outlineLevel="0" collapsed="false">
      <c r="A24" s="58" t="n">
        <v>19</v>
      </c>
      <c r="B24" s="59" t="n">
        <v>0.0176559295221454</v>
      </c>
      <c r="C24" s="46" t="n">
        <v>0.976295759675994</v>
      </c>
      <c r="D24" s="46" t="n">
        <v>0.0237042403240063</v>
      </c>
      <c r="E24" s="60" t="n">
        <v>23.2175473216212</v>
      </c>
      <c r="F24" s="4" t="n">
        <v>1.56045627376426</v>
      </c>
      <c r="G24" s="46" t="n">
        <v>0</v>
      </c>
      <c r="H24" s="45" t="n">
        <v>0.0178445617532359</v>
      </c>
      <c r="I24" s="46" t="n">
        <v>0.975732653148747</v>
      </c>
      <c r="J24" s="46" t="n">
        <v>0.0242673468512529</v>
      </c>
      <c r="K24" s="47" t="n">
        <v>23.4655987055052</v>
      </c>
      <c r="L24" s="12" t="n">
        <v>24</v>
      </c>
      <c r="M24" s="94" t="s">
        <v>47</v>
      </c>
      <c r="N24" s="90"/>
      <c r="O24" s="92" t="n">
        <f aca="false">1-_xlfn.BINOM.DIST(N3-1,N2,P4,1)</f>
        <v>0.999999976798203</v>
      </c>
      <c r="P24" s="94"/>
      <c r="Q24" s="94"/>
      <c r="R24" s="90"/>
    </row>
    <row r="25" customFormat="false" ht="12.8" hidden="false" customHeight="false" outlineLevel="0" collapsed="false">
      <c r="A25" s="58" t="n">
        <v>20</v>
      </c>
      <c r="B25" s="59" t="n">
        <v>0.0106925629255609</v>
      </c>
      <c r="C25" s="46" t="n">
        <v>0.986988322601555</v>
      </c>
      <c r="D25" s="46" t="n">
        <v>0.0130116773984453</v>
      </c>
      <c r="E25" s="60" t="n">
        <v>14.0607202471126</v>
      </c>
      <c r="F25" s="4" t="n">
        <v>1.6425855513308</v>
      </c>
      <c r="G25" s="46" t="n">
        <v>0</v>
      </c>
      <c r="H25" s="45" t="n">
        <v>0.0108637031044006</v>
      </c>
      <c r="I25" s="46" t="n">
        <v>0.986596356253148</v>
      </c>
      <c r="J25" s="46" t="n">
        <v>0.0134036437468523</v>
      </c>
      <c r="K25" s="47" t="n">
        <v>14.2857695822867</v>
      </c>
      <c r="L25" s="12" t="n">
        <v>25</v>
      </c>
      <c r="M25" s="90"/>
      <c r="N25" s="90"/>
      <c r="O25" s="90"/>
      <c r="P25" s="90"/>
      <c r="Q25" s="90"/>
      <c r="R25" s="90"/>
    </row>
    <row r="26" customFormat="false" ht="12.8" hidden="false" customHeight="false" outlineLevel="0" collapsed="false">
      <c r="A26" s="58" t="n">
        <v>21</v>
      </c>
      <c r="B26" s="59" t="n">
        <v>0.00616238050227033</v>
      </c>
      <c r="C26" s="46" t="n">
        <v>0.993150703103825</v>
      </c>
      <c r="D26" s="46" t="n">
        <v>0.00684929689617497</v>
      </c>
      <c r="E26" s="60" t="n">
        <v>8.10353036048548</v>
      </c>
      <c r="F26" s="4" t="n">
        <v>1.72471482889734</v>
      </c>
      <c r="G26" s="46" t="n">
        <v>0</v>
      </c>
      <c r="H26" s="45" t="n">
        <v>0.00629884020383013</v>
      </c>
      <c r="I26" s="46" t="n">
        <v>0.992895196456978</v>
      </c>
      <c r="J26" s="46" t="n">
        <v>0.00710480354302223</v>
      </c>
      <c r="K26" s="47" t="n">
        <v>8.28297486803662</v>
      </c>
      <c r="L26" s="12" t="n">
        <v>26</v>
      </c>
      <c r="M26" s="0"/>
      <c r="N26" s="0"/>
      <c r="O26" s="0"/>
      <c r="P26" s="0"/>
      <c r="Y26" s="5"/>
      <c r="Z26" s="5"/>
    </row>
    <row r="27" customFormat="false" ht="12.8" hidden="false" customHeight="false" outlineLevel="0" collapsed="false">
      <c r="A27" s="58" t="n">
        <v>22</v>
      </c>
      <c r="B27" s="59" t="n">
        <v>0.00338747679266687</v>
      </c>
      <c r="C27" s="46" t="n">
        <v>0.996538179896492</v>
      </c>
      <c r="D27" s="46" t="n">
        <v>0.00346182010350815</v>
      </c>
      <c r="E27" s="60" t="n">
        <v>4.45453198235693</v>
      </c>
      <c r="F27" s="4" t="n">
        <v>1.80684410646388</v>
      </c>
      <c r="G27" s="46" t="n">
        <v>0</v>
      </c>
      <c r="H27" s="45" t="n">
        <v>0.00348610053368545</v>
      </c>
      <c r="I27" s="46" t="n">
        <v>0.996381296990663</v>
      </c>
      <c r="J27" s="46" t="n">
        <v>0.00361870300933675</v>
      </c>
      <c r="K27" s="47" t="n">
        <v>4.58422220179636</v>
      </c>
      <c r="L27" s="12" t="n">
        <v>27</v>
      </c>
      <c r="M27" s="13"/>
      <c r="N27" s="14" t="s">
        <v>2</v>
      </c>
      <c r="O27" s="14" t="s">
        <v>3</v>
      </c>
      <c r="P27" s="14" t="s">
        <v>3</v>
      </c>
      <c r="Q27" s="13"/>
      <c r="R27" s="15" t="s">
        <v>4</v>
      </c>
      <c r="Y27" s="5"/>
      <c r="Z27" s="5"/>
    </row>
    <row r="28" customFormat="false" ht="12.8" hidden="false" customHeight="false" outlineLevel="0" collapsed="false">
      <c r="A28" s="58" t="n">
        <v>23</v>
      </c>
      <c r="B28" s="59" t="n">
        <v>0.00177976736810982</v>
      </c>
      <c r="C28" s="46" t="n">
        <v>0.998317947264602</v>
      </c>
      <c r="D28" s="46" t="n">
        <v>0.00168205273539834</v>
      </c>
      <c r="E28" s="60" t="n">
        <v>2.34039408906441</v>
      </c>
      <c r="F28" s="4" t="n">
        <v>1.88897338403042</v>
      </c>
      <c r="G28" s="46" t="n">
        <v>0</v>
      </c>
      <c r="H28" s="45" t="n">
        <v>0.00184550008123847</v>
      </c>
      <c r="I28" s="46" t="n">
        <v>0.998226797071902</v>
      </c>
      <c r="J28" s="46" t="n">
        <v>0.00177320292809824</v>
      </c>
      <c r="K28" s="47" t="n">
        <v>2.42683260682859</v>
      </c>
      <c r="L28" s="12" t="n">
        <v>28</v>
      </c>
      <c r="M28" s="22" t="s">
        <v>8</v>
      </c>
      <c r="N28" s="7" t="n">
        <v>120</v>
      </c>
      <c r="O28" s="23" t="n">
        <f aca="false">N28</f>
        <v>120</v>
      </c>
      <c r="P28" s="24" t="n">
        <v>40960000000</v>
      </c>
      <c r="Q28" s="25"/>
      <c r="R28" s="15" t="s">
        <v>9</v>
      </c>
      <c r="Y28" s="5"/>
      <c r="Z28" s="5"/>
    </row>
    <row r="29" customFormat="false" ht="15" hidden="false" customHeight="false" outlineLevel="0" collapsed="false">
      <c r="A29" s="58" t="n">
        <v>24</v>
      </c>
      <c r="B29" s="59" t="n">
        <v>0.000895428130684534</v>
      </c>
      <c r="C29" s="46" t="n">
        <v>0.999213375395286</v>
      </c>
      <c r="D29" s="46" t="n">
        <v>0.000786624604713793</v>
      </c>
      <c r="E29" s="60" t="n">
        <v>1.17748799185016</v>
      </c>
      <c r="F29" s="4" t="n">
        <v>1.97110266159696</v>
      </c>
      <c r="G29" s="46" t="n">
        <v>0</v>
      </c>
      <c r="H29" s="45" t="n">
        <v>0.000936278011893746</v>
      </c>
      <c r="I29" s="46" t="n">
        <v>0.999163075083795</v>
      </c>
      <c r="J29" s="46" t="n">
        <v>0.000836924916204573</v>
      </c>
      <c r="K29" s="47" t="n">
        <v>1.23120558564028</v>
      </c>
      <c r="L29" s="12" t="n">
        <v>29</v>
      </c>
      <c r="M29" s="14" t="s">
        <v>13</v>
      </c>
      <c r="N29" s="7" t="n">
        <v>20</v>
      </c>
      <c r="O29" s="32" t="n">
        <f aca="false">N28*P29/P28</f>
        <v>0.029296875</v>
      </c>
      <c r="P29" s="24" t="n">
        <v>10000000</v>
      </c>
      <c r="Q29" s="25"/>
      <c r="R29" s="15" t="s">
        <v>14</v>
      </c>
      <c r="V29" s="95"/>
      <c r="W29" s="5" t="s">
        <v>48</v>
      </c>
      <c r="X29" s="5"/>
      <c r="Y29" s="5" t="n">
        <v>10.91</v>
      </c>
      <c r="Z29" s="5"/>
    </row>
    <row r="30" customFormat="false" ht="12.8" hidden="false" customHeight="false" outlineLevel="0" collapsed="false">
      <c r="A30" s="58" t="n">
        <v>25</v>
      </c>
      <c r="B30" s="59" t="n">
        <v>0.000432148679145321</v>
      </c>
      <c r="C30" s="46" t="n">
        <v>0.999645524074431</v>
      </c>
      <c r="D30" s="46" t="n">
        <v>0.000354475925568476</v>
      </c>
      <c r="E30" s="60" t="n">
        <v>0.568275513076097</v>
      </c>
      <c r="F30" s="4" t="n">
        <v>2.0532319391635</v>
      </c>
      <c r="G30" s="46" t="n">
        <v>0</v>
      </c>
      <c r="H30" s="45" t="n">
        <v>0.000456002068755658</v>
      </c>
      <c r="I30" s="46" t="n">
        <v>0.999619077152551</v>
      </c>
      <c r="J30" s="46" t="n">
        <v>0.000380922847448839</v>
      </c>
      <c r="K30" s="47" t="n">
        <v>0.59964272041369</v>
      </c>
      <c r="L30" s="12" t="n">
        <v>30</v>
      </c>
      <c r="M30" s="35" t="s">
        <v>24</v>
      </c>
      <c r="N30" s="36" t="n">
        <f aca="false">N29/N28</f>
        <v>0.166666666666667</v>
      </c>
      <c r="O30" s="37" t="n">
        <f aca="false">P30</f>
        <v>0.000244140625</v>
      </c>
      <c r="P30" s="38" t="n">
        <f aca="false">P29/P28</f>
        <v>0.000244140625</v>
      </c>
      <c r="Q30" s="13"/>
      <c r="R30" s="39" t="n">
        <f aca="false">N30/P30</f>
        <v>682.666666666667</v>
      </c>
      <c r="V30" s="5"/>
      <c r="W30" s="5" t="s">
        <v>49</v>
      </c>
      <c r="X30" s="5"/>
      <c r="Y30" s="5" t="n">
        <v>11</v>
      </c>
      <c r="Z30" s="5"/>
    </row>
    <row r="31" customFormat="false" ht="12.8" hidden="false" customHeight="false" outlineLevel="0" collapsed="false">
      <c r="A31" s="58" t="n">
        <v>26</v>
      </c>
      <c r="B31" s="59" t="n">
        <v>0.000200385260998369</v>
      </c>
      <c r="C31" s="46" t="n">
        <v>0.99984590933543</v>
      </c>
      <c r="D31" s="46" t="n">
        <v>0.000154090664570061</v>
      </c>
      <c r="E31" s="60" t="n">
        <v>0.263506618212856</v>
      </c>
      <c r="F31" s="4" t="n">
        <v>2.13536121673004</v>
      </c>
      <c r="G31" s="46" t="n">
        <v>0</v>
      </c>
      <c r="H31" s="45" t="n">
        <v>0.000213547977355303</v>
      </c>
      <c r="I31" s="46" t="n">
        <v>0.999832625129906</v>
      </c>
      <c r="J31" s="46" t="n">
        <v>0.000167374870093551</v>
      </c>
      <c r="K31" s="47" t="n">
        <v>0.280815590222223</v>
      </c>
      <c r="L31" s="12" t="n">
        <v>31</v>
      </c>
      <c r="M31" s="22" t="s">
        <v>25</v>
      </c>
      <c r="N31" s="48" t="n">
        <f aca="false">N34*(1-N30)</f>
        <v>16.6666666666667</v>
      </c>
      <c r="O31" s="37" t="n">
        <f aca="false">O32^2</f>
        <v>8.580973372E-011</v>
      </c>
      <c r="P31" s="49" t="n">
        <f aca="false">P28*P30*(1-P30)</f>
        <v>9997558.59375</v>
      </c>
      <c r="Q31" s="13"/>
      <c r="R31" s="50" t="s">
        <v>26</v>
      </c>
      <c r="V31" s="5"/>
      <c r="W31" s="5" t="s">
        <v>50</v>
      </c>
      <c r="X31" s="5"/>
      <c r="Y31" s="96" t="n">
        <f aca="false">_xlfn.CHISQ.DIST.RT(Y29,Y30)</f>
        <v>0.450833770892891</v>
      </c>
      <c r="Z31" s="97" t="n">
        <f aca="false">_xlfn.CHISQ.DIST.RT(Y29,Y30)</f>
        <v>0.450833770892891</v>
      </c>
    </row>
    <row r="32" customFormat="false" ht="12.8" hidden="false" customHeight="false" outlineLevel="0" collapsed="false">
      <c r="A32" s="58" t="n">
        <v>27</v>
      </c>
      <c r="B32" s="59" t="n">
        <v>8.94069233045684E-005</v>
      </c>
      <c r="C32" s="46" t="n">
        <v>0.999935316258734</v>
      </c>
      <c r="D32" s="46" t="n">
        <v>6.46837412655588E-005</v>
      </c>
      <c r="E32" s="60" t="n">
        <v>0.117570104145508</v>
      </c>
      <c r="F32" s="4" t="n">
        <v>2.21749049429658</v>
      </c>
      <c r="G32" s="46" t="n">
        <v>0</v>
      </c>
      <c r="H32" s="45" t="n">
        <v>9.63016427373878E-005</v>
      </c>
      <c r="I32" s="46" t="n">
        <v>0.999928926772644</v>
      </c>
      <c r="J32" s="46" t="n">
        <v>7.1073227356222E-005</v>
      </c>
      <c r="K32" s="47" t="n">
        <v>0.126636660199665</v>
      </c>
      <c r="L32" s="12" t="n">
        <v>32</v>
      </c>
      <c r="M32" s="22" t="s">
        <v>27</v>
      </c>
      <c r="N32" s="48" t="n">
        <f aca="false">SQRT(N31)</f>
        <v>4.08248290463863</v>
      </c>
      <c r="O32" s="37" t="n">
        <f aca="false">P32*O28/P28</f>
        <v>9.26335434487063E-006</v>
      </c>
      <c r="P32" s="48" t="n">
        <f aca="false">P31^0.5</f>
        <v>3161.89161638251</v>
      </c>
      <c r="Q32" s="51"/>
      <c r="R32" s="52" t="n">
        <f aca="false">N38/O29</f>
        <v>409.543117035803</v>
      </c>
    </row>
    <row r="33" customFormat="false" ht="12.8" hidden="false" customHeight="false" outlineLevel="0" collapsed="false">
      <c r="A33" s="58" t="n">
        <v>28</v>
      </c>
      <c r="B33" s="59" t="n">
        <v>3.84366212337397E-005</v>
      </c>
      <c r="C33" s="46" t="n">
        <v>0.999973752879968</v>
      </c>
      <c r="D33" s="46" t="n">
        <v>2.62471200317416E-005</v>
      </c>
      <c r="E33" s="60" t="n">
        <v>0.0505441569223677</v>
      </c>
      <c r="F33" s="4" t="n">
        <v>2.29961977186312</v>
      </c>
      <c r="G33" s="46" t="n">
        <v>0</v>
      </c>
      <c r="H33" s="45" t="n">
        <v>4.18772024469792E-005</v>
      </c>
      <c r="I33" s="46" t="n">
        <v>0.999970803975091</v>
      </c>
      <c r="J33" s="46" t="n">
        <v>2.91960249092504E-005</v>
      </c>
      <c r="K33" s="47" t="n">
        <v>0.0550685212177776</v>
      </c>
      <c r="L33" s="12" t="n">
        <v>33</v>
      </c>
      <c r="M33" s="53" t="s">
        <v>28</v>
      </c>
      <c r="N33" s="49" t="n">
        <f aca="false">N28*(1-N30)</f>
        <v>100</v>
      </c>
      <c r="O33" s="37"/>
      <c r="P33" s="54" t="n">
        <f aca="false">P28*(1-P30)</f>
        <v>40950000000</v>
      </c>
      <c r="Q33" s="13"/>
      <c r="R33" s="55" t="s">
        <v>29</v>
      </c>
    </row>
    <row r="34" customFormat="false" ht="12.8" hidden="false" customHeight="false" outlineLevel="0" collapsed="false">
      <c r="A34" s="58" t="n">
        <v>29</v>
      </c>
      <c r="B34" s="59" t="n">
        <v>1.59419695545675E-005</v>
      </c>
      <c r="C34" s="46" t="n">
        <v>0.999989694849523</v>
      </c>
      <c r="D34" s="46" t="n">
        <v>1.03051504771745E-005</v>
      </c>
      <c r="E34" s="60" t="n">
        <v>0.0209636899642563</v>
      </c>
      <c r="F34" s="4" t="n">
        <v>2.38174904942966</v>
      </c>
      <c r="G34" s="46" t="n">
        <v>0</v>
      </c>
      <c r="H34" s="45" t="n">
        <v>1.75825418958421E-005</v>
      </c>
      <c r="I34" s="46" t="n">
        <v>0.999988386516987</v>
      </c>
      <c r="J34" s="46" t="n">
        <v>1.1613483013373E-005</v>
      </c>
      <c r="K34" s="47" t="n">
        <v>0.0231210425930324</v>
      </c>
      <c r="L34" s="12" t="n">
        <v>34</v>
      </c>
      <c r="M34" s="53" t="s">
        <v>30</v>
      </c>
      <c r="N34" s="49" t="n">
        <f aca="false">N28*N30</f>
        <v>20</v>
      </c>
      <c r="O34" s="37"/>
      <c r="P34" s="56" t="n">
        <f aca="false">P30*P28</f>
        <v>10000000</v>
      </c>
      <c r="Q34" s="13"/>
      <c r="R34" s="52" t="n">
        <f aca="false">N42/O29</f>
        <v>955.790216297531</v>
      </c>
    </row>
    <row r="35" customFormat="false" ht="12.8" hidden="false" customHeight="false" outlineLevel="0" collapsed="false">
      <c r="A35" s="58" t="n">
        <v>30</v>
      </c>
      <c r="B35" s="59" t="n">
        <v>6.38672051313827E-006</v>
      </c>
      <c r="C35" s="46" t="n">
        <v>0.999996081570036</v>
      </c>
      <c r="D35" s="46" t="n">
        <v>3.918429964056E-006</v>
      </c>
      <c r="E35" s="60" t="n">
        <v>0.00839853747477682</v>
      </c>
      <c r="F35" s="4" t="n">
        <v>2.4638783269962</v>
      </c>
      <c r="G35" s="46" t="n">
        <v>0</v>
      </c>
      <c r="H35" s="45" t="n">
        <v>7.13612425710877E-006</v>
      </c>
      <c r="I35" s="46" t="n">
        <v>0.999995522641244</v>
      </c>
      <c r="J35" s="46" t="n">
        <v>4.47735875619415E-006</v>
      </c>
      <c r="K35" s="47" t="n">
        <v>0.00938400339809804</v>
      </c>
      <c r="L35" s="12" t="n">
        <v>35</v>
      </c>
      <c r="M35" s="57" t="s">
        <v>31</v>
      </c>
      <c r="N35" s="48"/>
      <c r="O35" s="48"/>
      <c r="P35" s="13"/>
      <c r="Q35" s="13"/>
      <c r="R35" s="13"/>
    </row>
    <row r="36" customFormat="false" ht="12.8" hidden="false" customHeight="false" outlineLevel="0" collapsed="false">
      <c r="A36" s="58" t="n">
        <v>31</v>
      </c>
      <c r="B36" s="59" t="n">
        <v>2.47420435917476E-006</v>
      </c>
      <c r="C36" s="46" t="n">
        <v>0.999998555774395</v>
      </c>
      <c r="D36" s="46" t="n">
        <v>1.44422560488522E-006</v>
      </c>
      <c r="E36" s="60" t="n">
        <v>0.00325357873231481</v>
      </c>
      <c r="F36" s="4" t="n">
        <v>2.54600760456274</v>
      </c>
      <c r="G36" s="46" t="n">
        <v>0</v>
      </c>
      <c r="H36" s="45" t="n">
        <v>2.80286839847612E-006</v>
      </c>
      <c r="I36" s="46" t="n">
        <v>0.999998325509642</v>
      </c>
      <c r="J36" s="46" t="n">
        <v>1.67449035781697E-006</v>
      </c>
      <c r="K36" s="47" t="n">
        <v>0.00368577194399609</v>
      </c>
      <c r="L36" s="12" t="n">
        <v>36</v>
      </c>
      <c r="M36" s="13"/>
      <c r="N36" s="14" t="s">
        <v>32</v>
      </c>
      <c r="O36" s="13"/>
      <c r="P36" s="14" t="s">
        <v>3</v>
      </c>
      <c r="Q36" s="61"/>
      <c r="R36" s="14" t="s">
        <v>9</v>
      </c>
    </row>
    <row r="37" customFormat="false" ht="12.8" hidden="false" customHeight="false" outlineLevel="0" collapsed="false">
      <c r="A37" s="58" t="n">
        <v>32</v>
      </c>
      <c r="B37" s="59" t="n">
        <v>9.27826634690534E-007</v>
      </c>
      <c r="C37" s="46" t="n">
        <v>0.99999948360103</v>
      </c>
      <c r="D37" s="46" t="n">
        <v>5.16398970251686E-007</v>
      </c>
      <c r="E37" s="60" t="n">
        <v>0.00122009202461805</v>
      </c>
      <c r="F37" s="4" t="n">
        <v>2.62813688212928</v>
      </c>
      <c r="G37" s="46" t="n">
        <v>0</v>
      </c>
      <c r="H37" s="45" t="n">
        <v>1.06648493749887E-006</v>
      </c>
      <c r="I37" s="46" t="n">
        <v>0.99999939199458</v>
      </c>
      <c r="J37" s="46" t="n">
        <v>6.08005420232871E-007</v>
      </c>
      <c r="K37" s="47" t="n">
        <v>0.00140242769281101</v>
      </c>
      <c r="L37" s="12" t="n">
        <v>37</v>
      </c>
      <c r="M37" s="62" t="s">
        <v>33</v>
      </c>
      <c r="N37" s="54" t="n">
        <f aca="false">N29-2.58*N32</f>
        <v>9.46719410603233</v>
      </c>
      <c r="O37" s="37" t="n">
        <f aca="false">O29-2.58*O32</f>
        <v>0.0292729755457902</v>
      </c>
      <c r="P37" s="64" t="n">
        <f aca="false">P29-2.58*P32</f>
        <v>9991842.31962973</v>
      </c>
      <c r="Q37" s="65" t="n">
        <f aca="false">P37/P40</f>
        <v>0.999184231962973</v>
      </c>
      <c r="R37" s="37" t="n">
        <f aca="false">N37/O29</f>
        <v>323.14689215257</v>
      </c>
    </row>
    <row r="38" customFormat="false" ht="12.8" hidden="false" customHeight="false" outlineLevel="0" collapsed="false">
      <c r="A38" s="58" t="n">
        <v>33</v>
      </c>
      <c r="B38" s="59" t="n">
        <v>3.37128737555354E-007</v>
      </c>
      <c r="C38" s="46" t="n">
        <v>0.999999820729767</v>
      </c>
      <c r="D38" s="46" t="n">
        <v>1.79270232658624E-007</v>
      </c>
      <c r="E38" s="60" t="n">
        <v>0.000443324289885291</v>
      </c>
      <c r="F38" s="4" t="n">
        <v>2.71026615969582</v>
      </c>
      <c r="G38" s="46" t="n">
        <v>0</v>
      </c>
      <c r="H38" s="45" t="n">
        <v>3.9349823030612E-007</v>
      </c>
      <c r="I38" s="46" t="n">
        <v>0.99999978549281</v>
      </c>
      <c r="J38" s="46" t="n">
        <v>2.14507190010593E-007</v>
      </c>
      <c r="K38" s="47" t="n">
        <v>0.000517450172852548</v>
      </c>
      <c r="L38" s="12" t="n">
        <v>38</v>
      </c>
      <c r="M38" s="66" t="s">
        <v>34</v>
      </c>
      <c r="N38" s="67" t="n">
        <f aca="false">N29-1.96*N32</f>
        <v>11.9983335069083</v>
      </c>
      <c r="O38" s="98" t="n">
        <f aca="false">O29-1.96*O32</f>
        <v>0.0292787188254841</v>
      </c>
      <c r="P38" s="68" t="n">
        <f aca="false">P40-1.96*P32</f>
        <v>9993802.69243189</v>
      </c>
      <c r="Q38" s="69" t="n">
        <f aca="false">P38/P40</f>
        <v>0.999380269243189</v>
      </c>
      <c r="R38" s="70" t="n">
        <f aca="false">N38/O29</f>
        <v>409.543117035803</v>
      </c>
      <c r="T38" s="99" t="s">
        <v>51</v>
      </c>
    </row>
    <row r="39" customFormat="false" ht="12.8" hidden="false" customHeight="false" outlineLevel="0" collapsed="false">
      <c r="A39" s="58" t="n">
        <v>34</v>
      </c>
      <c r="B39" s="59" t="n">
        <v>1.18801275851007E-007</v>
      </c>
      <c r="C39" s="46" t="n">
        <v>0.999999939531043</v>
      </c>
      <c r="D39" s="46" t="n">
        <v>6.04689568417527E-008</v>
      </c>
      <c r="E39" s="60" t="n">
        <v>0.000156223677744074</v>
      </c>
      <c r="F39" s="4" t="n">
        <v>2.79239543726236</v>
      </c>
      <c r="G39" s="46" t="n">
        <v>0</v>
      </c>
      <c r="H39" s="45" t="n">
        <v>1.40917803064419E-007</v>
      </c>
      <c r="I39" s="46" t="n">
        <v>0.999999926410613</v>
      </c>
      <c r="J39" s="46" t="n">
        <v>7.35893869174831E-008</v>
      </c>
      <c r="K39" s="47" t="n">
        <v>0.000185306911029712</v>
      </c>
      <c r="L39" s="12" t="n">
        <v>39</v>
      </c>
      <c r="M39" s="71" t="s">
        <v>52</v>
      </c>
      <c r="N39" s="72" t="n">
        <f aca="false">N29-0.98*N32</f>
        <v>15.9991667534541</v>
      </c>
      <c r="O39" s="100" t="n">
        <f aca="false">O29+0.89*O32</f>
        <v>0.0293051193853669</v>
      </c>
      <c r="P39" s="74" t="n">
        <f aca="false">P29-0.98*P32</f>
        <v>9996901.34621594</v>
      </c>
      <c r="Q39" s="75" t="n">
        <f aca="false">P39/P40</f>
        <v>0.999690134621594</v>
      </c>
      <c r="R39" s="52" t="n">
        <f aca="false">N39/O29</f>
        <v>546.104891851235</v>
      </c>
      <c r="T39" s="101" t="n">
        <v>2.58</v>
      </c>
      <c r="U39" s="101" t="s">
        <v>53</v>
      </c>
    </row>
    <row r="40" customFormat="false" ht="12.8" hidden="false" customHeight="false" outlineLevel="0" collapsed="false">
      <c r="A40" s="58" t="n">
        <v>35</v>
      </c>
      <c r="B40" s="59" t="n">
        <v>4.06366980948305E-008</v>
      </c>
      <c r="C40" s="46" t="n">
        <v>0.999999980167741</v>
      </c>
      <c r="D40" s="46" t="n">
        <v>1.98322587241506E-008</v>
      </c>
      <c r="E40" s="60" t="n">
        <v>5.34372579947021E-005</v>
      </c>
      <c r="F40" s="4" t="n">
        <v>2.8745247148289</v>
      </c>
      <c r="G40" s="46" t="n">
        <v>0</v>
      </c>
      <c r="H40" s="45" t="n">
        <v>4.90229923359025E-008</v>
      </c>
      <c r="I40" s="46" t="n">
        <v>0.999999975433605</v>
      </c>
      <c r="J40" s="46" t="n">
        <v>2.4566394585257E-008</v>
      </c>
      <c r="K40" s="47" t="n">
        <v>6.44652349217118E-005</v>
      </c>
      <c r="L40" s="12" t="n">
        <v>40</v>
      </c>
      <c r="M40" s="76" t="s">
        <v>36</v>
      </c>
      <c r="N40" s="77" t="n">
        <f aca="false">N29</f>
        <v>20</v>
      </c>
      <c r="O40" s="102" t="n">
        <f aca="false">O29</f>
        <v>0.029296875</v>
      </c>
      <c r="P40" s="78" t="n">
        <f aca="false">P29</f>
        <v>10000000</v>
      </c>
      <c r="Q40" s="79" t="n">
        <v>1</v>
      </c>
      <c r="R40" s="80" t="n">
        <f aca="false">N40/O29</f>
        <v>682.666666666667</v>
      </c>
      <c r="T40" s="103" t="n">
        <f aca="false">P30</f>
        <v>0.000244140625</v>
      </c>
      <c r="U40" s="0" t="s">
        <v>54</v>
      </c>
    </row>
    <row r="41" customFormat="false" ht="12.8" hidden="false" customHeight="false" outlineLevel="0" collapsed="false">
      <c r="A41" s="58" t="n">
        <v>36</v>
      </c>
      <c r="B41" s="59" t="n">
        <v>1.35033680065896E-008</v>
      </c>
      <c r="C41" s="46" t="n">
        <v>0.999999993671109</v>
      </c>
      <c r="D41" s="46" t="n">
        <v>6.32889074481113E-009</v>
      </c>
      <c r="E41" s="60" t="n">
        <v>1.77569289286653E-005</v>
      </c>
      <c r="F41" s="4" t="n">
        <v>2.95665399239544</v>
      </c>
      <c r="G41" s="46" t="n">
        <v>0</v>
      </c>
      <c r="H41" s="45" t="n">
        <v>1.65805645374773E-008</v>
      </c>
      <c r="I41" s="46" t="n">
        <v>0.99999999201417</v>
      </c>
      <c r="J41" s="46" t="n">
        <v>7.98582999728126E-009</v>
      </c>
      <c r="K41" s="47" t="n">
        <v>2.18034423667827E-005</v>
      </c>
      <c r="L41" s="12" t="n">
        <v>41</v>
      </c>
      <c r="M41" s="71" t="s">
        <v>55</v>
      </c>
      <c r="N41" s="72" t="n">
        <f aca="false">N29+0.98*N32</f>
        <v>24.0008332465459</v>
      </c>
      <c r="O41" s="104" t="n">
        <f aca="false">O29+1.96*O32</f>
        <v>0.0293150311745159</v>
      </c>
      <c r="P41" s="74" t="n">
        <f aca="false">P29+0.98*P32</f>
        <v>10003098.6537841</v>
      </c>
      <c r="Q41" s="75" t="n">
        <f aca="false">P41/P40</f>
        <v>1.00030986537841</v>
      </c>
      <c r="R41" s="52" t="n">
        <f aca="false">N41/O29</f>
        <v>819.228441482099</v>
      </c>
      <c r="T41" s="101" t="n">
        <v>0.05</v>
      </c>
      <c r="U41" s="0" t="s">
        <v>56</v>
      </c>
    </row>
    <row r="42" customFormat="false" ht="12.8" hidden="false" customHeight="false" outlineLevel="0" collapsed="false">
      <c r="A42" s="58" t="n">
        <v>37</v>
      </c>
      <c r="B42" s="59" t="n">
        <v>4.36241669119173E-009</v>
      </c>
      <c r="C42" s="46" t="n">
        <v>0.999999998033526</v>
      </c>
      <c r="D42" s="46" t="n">
        <v>1.96647398365002E-009</v>
      </c>
      <c r="E42" s="60" t="n">
        <v>5.73657794891712E-006</v>
      </c>
      <c r="F42" s="4" t="n">
        <v>3.03878326996198</v>
      </c>
      <c r="G42" s="46" t="n">
        <v>0</v>
      </c>
      <c r="H42" s="45" t="n">
        <v>5.45631690860427E-009</v>
      </c>
      <c r="I42" s="46" t="n">
        <v>0.999999997470487</v>
      </c>
      <c r="J42" s="46" t="n">
        <v>2.52951315449224E-009</v>
      </c>
      <c r="K42" s="47" t="n">
        <v>7.17505673481462E-006</v>
      </c>
      <c r="L42" s="12" t="n">
        <v>42</v>
      </c>
      <c r="M42" s="81" t="s">
        <v>38</v>
      </c>
      <c r="N42" s="82" t="n">
        <f aca="false">N29+1.96*N32</f>
        <v>28.0016664930917</v>
      </c>
      <c r="O42" s="37" t="n">
        <f aca="false">O29+1.96*O32</f>
        <v>0.0293150311745159</v>
      </c>
      <c r="P42" s="64" t="n">
        <f aca="false">P29+1.96*P32</f>
        <v>10006197.3075681</v>
      </c>
      <c r="Q42" s="65" t="n">
        <f aca="false">P42/P40</f>
        <v>1.00061973075681</v>
      </c>
      <c r="R42" s="32" t="n">
        <f aca="false">N42/O29</f>
        <v>955.790216297531</v>
      </c>
      <c r="T42" s="101" t="n">
        <f aca="false">P28</f>
        <v>40960000000</v>
      </c>
      <c r="U42" s="0" t="s">
        <v>57</v>
      </c>
    </row>
    <row r="43" customFormat="false" ht="12.8" hidden="false" customHeight="false" outlineLevel="0" collapsed="false">
      <c r="A43" s="58" t="n">
        <v>38</v>
      </c>
      <c r="B43" s="59" t="n">
        <v>1.37116786309469E-009</v>
      </c>
      <c r="C43" s="46" t="n">
        <v>0.999999999404694</v>
      </c>
      <c r="D43" s="46" t="n">
        <v>5.9530613771841E-010</v>
      </c>
      <c r="E43" s="60" t="n">
        <v>1.80308573996952E-006</v>
      </c>
      <c r="F43" s="4" t="n">
        <v>3.12091254752852</v>
      </c>
      <c r="G43" s="46" t="n">
        <v>0</v>
      </c>
      <c r="H43" s="45" t="n">
        <v>1.74830817125113E-009</v>
      </c>
      <c r="I43" s="46" t="n">
        <v>0.999999999218795</v>
      </c>
      <c r="J43" s="46" t="n">
        <v>7.81204989586115E-010</v>
      </c>
      <c r="K43" s="47" t="n">
        <v>2.29902524519523E-006</v>
      </c>
      <c r="L43" s="12" t="n">
        <v>43</v>
      </c>
      <c r="M43" s="84" t="s">
        <v>39</v>
      </c>
      <c r="N43" s="54" t="n">
        <f aca="false">N29+2.58*N32</f>
        <v>30.5328058939677</v>
      </c>
      <c r="O43" s="37" t="n">
        <f aca="false">O29+2.58*O32</f>
        <v>0.0293207744542098</v>
      </c>
      <c r="P43" s="64" t="n">
        <f aca="false">P29+2.58*P32</f>
        <v>10008157.6803703</v>
      </c>
      <c r="Q43" s="65" t="n">
        <f aca="false">P43/P40</f>
        <v>1.00081576803703</v>
      </c>
      <c r="R43" s="37" t="n">
        <f aca="false">N43/O29</f>
        <v>1042.18644118076</v>
      </c>
      <c r="T43" s="105" t="n">
        <f aca="false">T39^2*T40*(1-T40)*T42/(T41^2*T42+T39^2*T40*(1-T40))</f>
        <v>0.649880361546696</v>
      </c>
      <c r="U43" s="0" t="s">
        <v>58</v>
      </c>
    </row>
    <row r="44" customFormat="false" ht="12.8" hidden="false" customHeight="false" outlineLevel="0" collapsed="false">
      <c r="A44" s="58" t="n">
        <v>39</v>
      </c>
      <c r="B44" s="59" t="n">
        <v>4.19597738119321E-010</v>
      </c>
      <c r="C44" s="46" t="n">
        <v>0.999999999824292</v>
      </c>
      <c r="D44" s="46" t="n">
        <v>1.75708447791578E-010</v>
      </c>
      <c r="E44" s="60" t="n">
        <v>5.51771025626907E-007</v>
      </c>
      <c r="F44" s="4" t="n">
        <v>3.20304182509506</v>
      </c>
      <c r="G44" s="46" t="n">
        <v>0</v>
      </c>
      <c r="H44" s="45" t="n">
        <v>5.45827456124224E-010</v>
      </c>
      <c r="I44" s="46" t="n">
        <v>0.999999999764622</v>
      </c>
      <c r="J44" s="46" t="n">
        <v>2.3537749527236E-010</v>
      </c>
      <c r="K44" s="47" t="n">
        <v>7.17763104803354E-007</v>
      </c>
      <c r="L44" s="12" t="n">
        <v>44</v>
      </c>
      <c r="M44" s="13"/>
      <c r="N44" s="13"/>
      <c r="O44" s="13"/>
      <c r="P44" s="13"/>
      <c r="Q44" s="13"/>
      <c r="R44" s="13"/>
    </row>
    <row r="45" customFormat="false" ht="12.8" hidden="false" customHeight="false" outlineLevel="0" collapsed="false">
      <c r="A45" s="58" t="n">
        <v>40</v>
      </c>
      <c r="B45" s="59" t="n">
        <v>1.2509502659819E-010</v>
      </c>
      <c r="C45" s="46" t="n">
        <v>0.999999999949387</v>
      </c>
      <c r="D45" s="46" t="n">
        <v>5.0613402358124E-011</v>
      </c>
      <c r="E45" s="60" t="n">
        <v>1.6449995997662E-007</v>
      </c>
      <c r="F45" s="4" t="n">
        <v>3.2851711026616</v>
      </c>
      <c r="G45" s="46" t="n">
        <v>0</v>
      </c>
      <c r="H45" s="45" t="n">
        <v>1.66148866852628E-010</v>
      </c>
      <c r="I45" s="46" t="n">
        <v>0.999999999930771</v>
      </c>
      <c r="J45" s="46" t="n">
        <v>6.92286228343164E-011</v>
      </c>
      <c r="K45" s="47" t="n">
        <v>2.18485759911206E-007</v>
      </c>
      <c r="L45" s="12" t="n">
        <v>45</v>
      </c>
      <c r="M45" s="15" t="s">
        <v>40</v>
      </c>
      <c r="N45" s="85" t="n">
        <f aca="false">(N29-O29)/N32</f>
        <v>4.89180324608555</v>
      </c>
      <c r="O45" s="86" t="n">
        <f aca="false">_xlfn.NORM.DIST(N29,O29,O32,1)</f>
        <v>1</v>
      </c>
      <c r="P45" s="87" t="s">
        <v>41</v>
      </c>
      <c r="Q45" s="85"/>
      <c r="R45" s="88"/>
    </row>
    <row r="46" customFormat="false" ht="12.8" hidden="false" customHeight="false" outlineLevel="0" collapsed="false">
      <c r="A46" s="58" t="n">
        <v>41</v>
      </c>
      <c r="B46" s="59" t="n">
        <v>3.63565440876891E-011</v>
      </c>
      <c r="C46" s="46" t="n">
        <v>0.999999999985743</v>
      </c>
      <c r="D46" s="46" t="n">
        <v>1.42568179484215E-011</v>
      </c>
      <c r="E46" s="60" t="n">
        <v>4.78088554753112E-008</v>
      </c>
      <c r="F46" s="4" t="n">
        <v>3.36730038022814</v>
      </c>
      <c r="G46" s="46" t="n">
        <v>0</v>
      </c>
      <c r="H46" s="45" t="n">
        <v>4.93418608652227E-011</v>
      </c>
      <c r="I46" s="46" t="n">
        <v>0.999999999980113</v>
      </c>
      <c r="J46" s="46" t="n">
        <v>1.98867589062957E-011</v>
      </c>
      <c r="K46" s="47" t="n">
        <v>6.48845470377679E-008</v>
      </c>
      <c r="L46" s="12" t="n">
        <v>46</v>
      </c>
      <c r="M46" s="57" t="s">
        <v>42</v>
      </c>
      <c r="N46" s="37"/>
      <c r="O46" s="32" t="n">
        <f aca="false">(N29-O29)/SQRT((N31+O31)/2)</f>
        <v>6.9180544950571</v>
      </c>
      <c r="P46" s="13" t="s">
        <v>43</v>
      </c>
      <c r="Q46" s="13"/>
      <c r="R46" s="13"/>
    </row>
    <row r="47" customFormat="false" ht="12.8" hidden="false" customHeight="false" outlineLevel="0" collapsed="false">
      <c r="A47" s="58" t="n">
        <v>42</v>
      </c>
      <c r="B47" s="59" t="n">
        <v>1.0306683837943E-011</v>
      </c>
      <c r="C47" s="46" t="n">
        <v>0.99999999999605</v>
      </c>
      <c r="D47" s="46" t="n">
        <v>3.95017352161631E-012</v>
      </c>
      <c r="E47" s="60" t="n">
        <v>1.35532892468951E-008</v>
      </c>
      <c r="F47" s="4" t="n">
        <v>3.44942965779468</v>
      </c>
      <c r="G47" s="46" t="n">
        <v>0.00000000000143E-307</v>
      </c>
      <c r="H47" s="45" t="n">
        <v>1.4304353403388E-011</v>
      </c>
      <c r="I47" s="46" t="n">
        <v>0.999999999994417</v>
      </c>
      <c r="J47" s="46" t="n">
        <v>5.58242341242021E-012</v>
      </c>
      <c r="K47" s="47" t="n">
        <v>1.88102247254552E-008</v>
      </c>
      <c r="L47" s="12" t="n">
        <v>47</v>
      </c>
      <c r="M47" s="89" t="s">
        <v>44</v>
      </c>
      <c r="N47" s="37"/>
      <c r="O47" s="56"/>
      <c r="P47" s="56"/>
      <c r="Q47" s="13"/>
      <c r="R47" s="13"/>
    </row>
    <row r="48" customFormat="false" ht="12.8" hidden="false" customHeight="false" outlineLevel="0" collapsed="false">
      <c r="A48" s="58" t="n">
        <v>43</v>
      </c>
      <c r="B48" s="59" t="n">
        <v>2.85164280063062E-012</v>
      </c>
      <c r="C48" s="46" t="n">
        <v>0.999999999998901</v>
      </c>
      <c r="D48" s="46" t="n">
        <v>1.09856568286659E-012</v>
      </c>
      <c r="E48" s="60" t="n">
        <v>3.74991028282926E-009</v>
      </c>
      <c r="F48" s="4" t="n">
        <v>3.53155893536122</v>
      </c>
      <c r="G48" s="46" t="n">
        <v>1.0616027043236E-279</v>
      </c>
      <c r="H48" s="45" t="n">
        <v>4.05043598739345E-012</v>
      </c>
      <c r="I48" s="46" t="n">
        <v>0.999999999998468</v>
      </c>
      <c r="J48" s="46" t="n">
        <v>1.53199675168025E-012</v>
      </c>
      <c r="K48" s="47" t="n">
        <v>5.32632332342239E-009</v>
      </c>
      <c r="L48" s="12" t="n">
        <v>48</v>
      </c>
      <c r="M48" s="106"/>
      <c r="N48" s="94"/>
      <c r="O48" s="94"/>
      <c r="P48" s="94"/>
      <c r="Q48" s="94"/>
      <c r="R48" s="94"/>
    </row>
    <row r="49" customFormat="false" ht="12.8" hidden="false" customHeight="false" outlineLevel="0" collapsed="false">
      <c r="A49" s="58" t="n">
        <v>44</v>
      </c>
      <c r="B49" s="59" t="n">
        <v>7.70452345455001E-013</v>
      </c>
      <c r="C49" s="46" t="n">
        <v>0.999999999999672</v>
      </c>
      <c r="D49" s="46" t="n">
        <v>3.28070903776734E-013</v>
      </c>
      <c r="E49" s="60" t="n">
        <v>1.01314483427333E-009</v>
      </c>
      <c r="F49" s="4" t="n">
        <v>3.61368821292776</v>
      </c>
      <c r="G49" s="46" t="n">
        <v>1.67177671434439E-242</v>
      </c>
      <c r="H49" s="45" t="n">
        <v>1.12085928523198E-012</v>
      </c>
      <c r="I49" s="46" t="n">
        <v>0.999999999999589</v>
      </c>
      <c r="J49" s="46" t="n">
        <v>4.11115586018695E-013</v>
      </c>
      <c r="K49" s="47" t="n">
        <v>1.47392996008006E-009</v>
      </c>
      <c r="L49" s="12" t="n">
        <v>49</v>
      </c>
      <c r="M49" s="91" t="s">
        <v>45</v>
      </c>
      <c r="N49" s="90"/>
      <c r="O49" s="92" t="n">
        <f aca="false">_xlfn.BINOM.DIST(N29,N28,P30,1)</f>
        <v>1</v>
      </c>
      <c r="P49" s="93" t="n">
        <f aca="false">_xlfn.BINOM.DIST(N29,N28,P30,0)</f>
        <v>1.62728053333644E-050</v>
      </c>
      <c r="Q49" s="90" t="s">
        <v>46</v>
      </c>
      <c r="R49" s="90"/>
    </row>
    <row r="50" customFormat="false" ht="12.8" hidden="false" customHeight="false" outlineLevel="0" collapsed="false">
      <c r="A50" s="58" t="n">
        <v>45</v>
      </c>
      <c r="B50" s="59" t="n">
        <v>2.03373817460707E-013</v>
      </c>
      <c r="C50" s="46" t="n">
        <v>0.999999999999875</v>
      </c>
      <c r="D50" s="46" t="n">
        <v>1.24678045665405E-013</v>
      </c>
      <c r="E50" s="60" t="n">
        <v>2.6743656996083E-010</v>
      </c>
      <c r="F50" s="4" t="n">
        <v>3.6958174904943</v>
      </c>
      <c r="G50" s="46" t="n">
        <v>5.58384575070868E-208</v>
      </c>
      <c r="H50" s="45" t="n">
        <v>3.03277769563798E-013</v>
      </c>
      <c r="I50" s="46" t="n">
        <v>0.999999999999892</v>
      </c>
      <c r="J50" s="46" t="n">
        <v>1.07802655691103E-013</v>
      </c>
      <c r="K50" s="47" t="n">
        <v>3.98810266976395E-010</v>
      </c>
      <c r="L50" s="12" t="n">
        <v>50</v>
      </c>
      <c r="M50" s="94" t="s">
        <v>47</v>
      </c>
      <c r="N50" s="90"/>
      <c r="O50" s="92" t="n">
        <f aca="false">1-_xlfn.BINOM.DIST(N29-1,N28,P30,1)</f>
        <v>0</v>
      </c>
      <c r="P50" s="94"/>
      <c r="Q50" s="94"/>
      <c r="R50" s="90"/>
    </row>
    <row r="51" customFormat="false" ht="12.8" hidden="false" customHeight="false" outlineLevel="0" collapsed="false">
      <c r="A51" s="58" t="n">
        <v>46</v>
      </c>
      <c r="B51" s="59" t="n">
        <v>5.24755685036771E-014</v>
      </c>
      <c r="C51" s="46" t="n">
        <v>0.999999999999928</v>
      </c>
      <c r="D51" s="46" t="n">
        <v>7.21644966006352E-014</v>
      </c>
      <c r="E51" s="60" t="n">
        <v>6.90053725823354E-011</v>
      </c>
      <c r="F51" s="4" t="n">
        <v>3.77794676806084</v>
      </c>
      <c r="G51" s="46" t="n">
        <v>3.95942355097466E-176</v>
      </c>
      <c r="H51" s="45" t="n">
        <v>8.027581863454E-014</v>
      </c>
      <c r="I51" s="46" t="n">
        <v>0.999999999999972</v>
      </c>
      <c r="J51" s="46" t="n">
        <v>2.75335310107039E-014</v>
      </c>
      <c r="K51" s="47" t="n">
        <v>1.0556270150442E-010</v>
      </c>
      <c r="L51" s="12" t="n">
        <v>51</v>
      </c>
      <c r="M51" s="106"/>
      <c r="N51" s="94"/>
      <c r="O51" s="94"/>
      <c r="P51" s="94"/>
      <c r="Q51" s="94"/>
      <c r="R51" s="94"/>
    </row>
    <row r="52" customFormat="false" ht="12.8" hidden="false" customHeight="false" outlineLevel="0" collapsed="false">
      <c r="A52" s="58" t="n">
        <v>47</v>
      </c>
      <c r="B52" s="59" t="n">
        <v>1.32414985943858E-014</v>
      </c>
      <c r="C52" s="46" t="n">
        <v>0.999999999999941</v>
      </c>
      <c r="D52" s="46" t="n">
        <v>5.89528426075958E-014</v>
      </c>
      <c r="E52" s="60" t="n">
        <v>1.74125706516173E-011</v>
      </c>
      <c r="F52" s="4" t="n">
        <v>3.86007604562738</v>
      </c>
      <c r="G52" s="46" t="n">
        <v>5.96745414379619E-147</v>
      </c>
      <c r="H52" s="45" t="n">
        <v>2.07964344965367E-014</v>
      </c>
      <c r="I52" s="46" t="n">
        <v>0.999999999999993</v>
      </c>
      <c r="J52" s="46" t="n">
        <v>6.77236045021345E-015</v>
      </c>
      <c r="K52" s="47" t="n">
        <v>2.73473113629457E-011</v>
      </c>
      <c r="L52" s="12"/>
      <c r="M52" s="0"/>
      <c r="N52" s="0"/>
      <c r="O52" s="0"/>
      <c r="P52" s="0"/>
    </row>
    <row r="53" customFormat="false" ht="12.8" hidden="false" customHeight="false" outlineLevel="0" collapsed="false">
      <c r="A53" s="58" t="n">
        <v>48</v>
      </c>
      <c r="B53" s="59" t="n">
        <v>3.26912387415911E-015</v>
      </c>
      <c r="C53" s="46" t="n">
        <v>0.999999999999944</v>
      </c>
      <c r="D53" s="46" t="n">
        <v>5.57331958361829E-014</v>
      </c>
      <c r="E53" s="60" t="n">
        <v>4.29889789451923E-012</v>
      </c>
      <c r="F53" s="4" t="n">
        <v>3.94220532319392</v>
      </c>
      <c r="G53" s="46" t="n">
        <v>1.91458613587162E-120</v>
      </c>
      <c r="H53" s="45" t="n">
        <v>5.27533012402502E-015</v>
      </c>
      <c r="I53" s="46" t="n">
        <v>0.999999999999999</v>
      </c>
      <c r="J53" s="46" t="n">
        <v>1.4432899320127E-015</v>
      </c>
      <c r="K53" s="47" t="n">
        <v>6.9370591130929E-012</v>
      </c>
      <c r="L53" s="12"/>
      <c r="M53" s="0"/>
      <c r="N53" s="0"/>
      <c r="O53" s="0"/>
      <c r="P53" s="0"/>
    </row>
    <row r="54" customFormat="false" ht="12.8" hidden="false" customHeight="false" outlineLevel="0" collapsed="false">
      <c r="A54" s="58" t="n">
        <v>49</v>
      </c>
      <c r="B54" s="59" t="n">
        <v>7.90001897493724E-016</v>
      </c>
      <c r="C54" s="46" t="n">
        <v>0.999999999999945</v>
      </c>
      <c r="D54" s="46" t="n">
        <v>5.49560397189453E-014</v>
      </c>
      <c r="E54" s="60" t="n">
        <v>1.03885249520425E-012</v>
      </c>
      <c r="F54" s="4" t="n">
        <v>4.02433460076046</v>
      </c>
      <c r="G54" s="46" t="n">
        <v>1.31033794513688E-096</v>
      </c>
      <c r="H54" s="45" t="n">
        <v>1.31085773112111E-015</v>
      </c>
      <c r="I54" s="46" t="n">
        <v>1</v>
      </c>
      <c r="J54" s="46" t="n">
        <v>2.22044604925031E-016</v>
      </c>
      <c r="K54" s="47" t="n">
        <v>1.72377791642426E-012</v>
      </c>
      <c r="L54" s="12"/>
      <c r="M54" s="0"/>
      <c r="N54" s="0"/>
      <c r="O54" s="0"/>
      <c r="P54" s="0"/>
    </row>
    <row r="55" customFormat="false" ht="12.8" hidden="false" customHeight="false" outlineLevel="0" collapsed="false">
      <c r="A55" s="58" t="n">
        <v>50</v>
      </c>
      <c r="B55" s="59" t="n">
        <v>1.86942505089169E-016</v>
      </c>
      <c r="C55" s="46" t="n">
        <v>0.999999999999945</v>
      </c>
      <c r="D55" s="46" t="n">
        <v>5.47339951140202E-014</v>
      </c>
      <c r="E55" s="60" t="n">
        <v>2.45829394192257E-013</v>
      </c>
      <c r="F55" s="4" t="n">
        <v>4.106463878327</v>
      </c>
      <c r="G55" s="46" t="n">
        <v>1.91841999566274E-075</v>
      </c>
      <c r="H55" s="45" t="n">
        <v>3.19218132671159E-016</v>
      </c>
      <c r="I55" s="46" t="n">
        <v>1</v>
      </c>
      <c r="J55" s="46" t="n">
        <v>-2.22044604925031E-016</v>
      </c>
      <c r="K55" s="47" t="n">
        <v>4.19771844462574E-013</v>
      </c>
      <c r="L55" s="12"/>
      <c r="M55" s="0"/>
      <c r="N55" s="0"/>
      <c r="O55" s="0"/>
      <c r="P55" s="0"/>
    </row>
    <row r="56" customFormat="false" ht="12.8" hidden="false" customHeight="false" outlineLevel="0" collapsed="false">
      <c r="A56" s="58" t="n">
        <v>51</v>
      </c>
      <c r="B56" s="59" t="n">
        <v>4.33355816268644E-017</v>
      </c>
      <c r="C56" s="46" t="n">
        <v>0.999999999999945</v>
      </c>
      <c r="D56" s="46" t="n">
        <v>5.47339951140202E-014</v>
      </c>
      <c r="E56" s="60" t="n">
        <v>5.69862898393267E-014</v>
      </c>
      <c r="F56" s="4" t="n">
        <v>4.18859315589354</v>
      </c>
      <c r="G56" s="46" t="n">
        <v>6.03270103721637E-057</v>
      </c>
      <c r="H56" s="45" t="n">
        <v>7.62113007375769E-017</v>
      </c>
      <c r="I56" s="46" t="n">
        <v>1</v>
      </c>
      <c r="J56" s="46" t="n">
        <v>-2.22044604925031E-016</v>
      </c>
      <c r="K56" s="47" t="n">
        <v>1.00217860469914E-013</v>
      </c>
      <c r="L56" s="12"/>
      <c r="M56" s="0"/>
      <c r="N56" s="0"/>
      <c r="O56" s="0"/>
      <c r="P56" s="0"/>
    </row>
    <row r="57" customFormat="false" ht="12.8" hidden="false" customHeight="false" outlineLevel="0" collapsed="false">
      <c r="A57" s="58" t="n">
        <v>52</v>
      </c>
      <c r="B57" s="59" t="n">
        <v>9.84474751552059E-018</v>
      </c>
      <c r="C57" s="46" t="n">
        <v>0.999999999999945</v>
      </c>
      <c r="D57" s="46" t="n">
        <v>5.46229728115577E-014</v>
      </c>
      <c r="E57" s="60" t="n">
        <v>1.29458429829096E-014</v>
      </c>
      <c r="F57" s="4" t="n">
        <v>4.27072243346008</v>
      </c>
      <c r="G57" s="46" t="n">
        <v>4.09937784594687E-041</v>
      </c>
      <c r="H57" s="45" t="n">
        <v>1.78450606249846E-017</v>
      </c>
      <c r="I57" s="46" t="n">
        <v>1</v>
      </c>
      <c r="J57" s="46" t="n">
        <v>-2.22044604925031E-016</v>
      </c>
      <c r="K57" s="47" t="n">
        <v>2.34662547218548E-014</v>
      </c>
      <c r="L57" s="12"/>
      <c r="M57" s="0"/>
      <c r="N57" s="107"/>
      <c r="O57" s="107"/>
      <c r="P57" s="107"/>
      <c r="R57" s="107"/>
    </row>
    <row r="58" customFormat="false" ht="12.8" hidden="false" customHeight="false" outlineLevel="0" collapsed="false">
      <c r="A58" s="58" t="n">
        <v>53</v>
      </c>
      <c r="B58" s="59" t="n">
        <v>2.19254383919988E-018</v>
      </c>
      <c r="C58" s="46" t="n">
        <v>0.999999999999945</v>
      </c>
      <c r="D58" s="46" t="n">
        <v>5.46229728115577E-014</v>
      </c>
      <c r="E58" s="60" t="n">
        <v>2.88319514854784E-015</v>
      </c>
      <c r="F58" s="4" t="n">
        <v>4.35285171102662</v>
      </c>
      <c r="G58" s="46" t="n">
        <v>6.07794093483659E-028</v>
      </c>
      <c r="H58" s="45" t="n">
        <v>4.0996252134617E-018</v>
      </c>
      <c r="I58" s="46" t="n">
        <v>1</v>
      </c>
      <c r="J58" s="46" t="n">
        <v>-2.22044604925031E-016</v>
      </c>
      <c r="K58" s="47" t="n">
        <v>5.39100715570214E-015</v>
      </c>
      <c r="L58" s="12"/>
      <c r="M58" s="108"/>
      <c r="N58" s="109"/>
      <c r="O58" s="110"/>
      <c r="P58" s="111"/>
      <c r="Q58" s="112"/>
      <c r="R58" s="107"/>
    </row>
    <row r="59" customFormat="false" ht="15" hidden="false" customHeight="false" outlineLevel="0" collapsed="false">
      <c r="A59" s="58" t="n">
        <v>54</v>
      </c>
      <c r="B59" s="59" t="n">
        <v>4.78883753040887E-019</v>
      </c>
      <c r="C59" s="46" t="n">
        <v>0.999999999999945</v>
      </c>
      <c r="D59" s="46" t="n">
        <v>5.46229728115577E-014</v>
      </c>
      <c r="E59" s="60" t="n">
        <v>6.29732135248767E-016</v>
      </c>
      <c r="F59" s="4" t="n">
        <v>4.43498098859316</v>
      </c>
      <c r="G59" s="46" t="n">
        <v>1.99944046744147E-017</v>
      </c>
      <c r="H59" s="45" t="n">
        <v>9.24383943021628E-019</v>
      </c>
      <c r="I59" s="46" t="n">
        <v>1</v>
      </c>
      <c r="J59" s="46" t="n">
        <v>-2.22044604925031E-016</v>
      </c>
      <c r="K59" s="47" t="n">
        <v>1.21556488507344E-015</v>
      </c>
      <c r="L59" s="12"/>
      <c r="M59" s="107"/>
      <c r="N59" s="95"/>
      <c r="O59" s="113"/>
      <c r="P59" s="111"/>
      <c r="Q59" s="112"/>
      <c r="R59" s="107"/>
    </row>
    <row r="60" customFormat="false" ht="12.8" hidden="false" customHeight="false" outlineLevel="0" collapsed="false">
      <c r="A60" s="58" t="n">
        <v>55</v>
      </c>
      <c r="B60" s="59" t="n">
        <v>1.0261213467877E-019</v>
      </c>
      <c r="C60" s="46" t="n">
        <v>0.999999999999945</v>
      </c>
      <c r="D60" s="46" t="n">
        <v>5.46229728115577E-014</v>
      </c>
      <c r="E60" s="60" t="n">
        <v>1.34934957102582E-016</v>
      </c>
      <c r="F60" s="4" t="n">
        <v>4.5171102661597</v>
      </c>
      <c r="G60" s="46" t="n">
        <v>1.50815780310445E-009</v>
      </c>
      <c r="H60" s="45" t="n">
        <v>2.04640553042667E-019</v>
      </c>
      <c r="I60" s="46" t="n">
        <v>1</v>
      </c>
      <c r="J60" s="46" t="n">
        <v>-2.22044604925031E-016</v>
      </c>
      <c r="K60" s="47" t="n">
        <v>2.69102327251107E-016</v>
      </c>
      <c r="L60" s="12"/>
      <c r="M60" s="111"/>
      <c r="N60" s="114"/>
      <c r="O60" s="115"/>
      <c r="P60" s="116"/>
      <c r="R60" s="117"/>
    </row>
    <row r="61" customFormat="false" ht="12.8" hidden="false" customHeight="false" outlineLevel="0" collapsed="false">
      <c r="A61" s="58" t="n">
        <v>56</v>
      </c>
      <c r="B61" s="59" t="n">
        <v>2.15773180399282E-020</v>
      </c>
      <c r="C61" s="46" t="n">
        <v>0.999999999999945</v>
      </c>
      <c r="D61" s="46" t="n">
        <v>5.46229728115577E-014</v>
      </c>
      <c r="E61" s="60" t="n">
        <v>2.83741732225055E-017</v>
      </c>
      <c r="F61" s="4" t="n">
        <v>4.59923954372624</v>
      </c>
      <c r="G61" s="46" t="n">
        <v>0.000281871440062245</v>
      </c>
      <c r="H61" s="45" t="n">
        <v>4.44944324158576E-020</v>
      </c>
      <c r="I61" s="46" t="n">
        <v>1</v>
      </c>
      <c r="J61" s="46" t="n">
        <v>-2.22044604925031E-016</v>
      </c>
      <c r="K61" s="47" t="n">
        <v>5.85101786268528E-017</v>
      </c>
      <c r="L61" s="12"/>
      <c r="M61" s="108"/>
      <c r="N61" s="118"/>
      <c r="O61" s="115"/>
      <c r="P61" s="119"/>
      <c r="R61" s="120"/>
    </row>
    <row r="62" customFormat="false" ht="12.8" hidden="false" customHeight="false" outlineLevel="0" collapsed="false">
      <c r="A62" s="58" t="n">
        <v>57</v>
      </c>
      <c r="B62" s="59" t="n">
        <v>4.45414714088696E-021</v>
      </c>
      <c r="C62" s="46" t="n">
        <v>0.999999999999945</v>
      </c>
      <c r="D62" s="46" t="n">
        <v>5.46229728115577E-014</v>
      </c>
      <c r="E62" s="60" t="n">
        <v>5.85720349026635E-018</v>
      </c>
      <c r="F62" s="4" t="n">
        <v>4.68136882129278</v>
      </c>
      <c r="G62" s="46" t="n">
        <v>0.166957003336276</v>
      </c>
      <c r="H62" s="45" t="n">
        <v>9.50457742476491E-021</v>
      </c>
      <c r="I62" s="46" t="n">
        <v>1</v>
      </c>
      <c r="J62" s="46" t="n">
        <v>-2.22044604925031E-016</v>
      </c>
      <c r="K62" s="47" t="n">
        <v>1.24985193135659E-017</v>
      </c>
      <c r="L62" s="12"/>
      <c r="M62" s="108"/>
      <c r="N62" s="118"/>
      <c r="O62" s="115"/>
      <c r="P62" s="118"/>
      <c r="Q62" s="121"/>
      <c r="R62" s="117"/>
    </row>
    <row r="63" customFormat="false" ht="12.8" hidden="false" customHeight="false" outlineLevel="0" collapsed="false">
      <c r="A63" s="58" t="n">
        <v>58</v>
      </c>
      <c r="B63" s="59" t="n">
        <v>9.02887061430196E-022</v>
      </c>
      <c r="C63" s="46" t="n">
        <v>0.999999999999945</v>
      </c>
      <c r="D63" s="46" t="n">
        <v>5.46229728115577E-014</v>
      </c>
      <c r="E63" s="60" t="n">
        <v>1.18729648578071E-018</v>
      </c>
      <c r="F63" s="4" t="n">
        <v>4.76349809885932</v>
      </c>
      <c r="G63" s="46" t="n">
        <v>0.935235726207596</v>
      </c>
      <c r="H63" s="45" t="n">
        <v>1.99529363243388E-021</v>
      </c>
      <c r="I63" s="46" t="n">
        <v>1</v>
      </c>
      <c r="J63" s="46" t="n">
        <v>-2.22044604925031E-016</v>
      </c>
      <c r="K63" s="47" t="n">
        <v>2.62381112665056E-018</v>
      </c>
      <c r="L63" s="12"/>
      <c r="M63" s="122"/>
      <c r="N63" s="119"/>
      <c r="O63" s="115"/>
      <c r="P63" s="123"/>
      <c r="R63" s="113"/>
    </row>
    <row r="64" customFormat="false" ht="12.8" hidden="false" customHeight="false" outlineLevel="0" collapsed="false">
      <c r="A64" s="58" t="n">
        <v>59</v>
      </c>
      <c r="B64" s="59" t="n">
        <v>1.79776498688065E-022</v>
      </c>
      <c r="C64" s="46" t="n">
        <v>0.999999999999945</v>
      </c>
      <c r="D64" s="46" t="n">
        <v>5.46229728115577E-014</v>
      </c>
      <c r="E64" s="60" t="n">
        <v>2.36406095774806E-019</v>
      </c>
      <c r="F64" s="4" t="n">
        <v>4.84562737642586</v>
      </c>
      <c r="G64" s="46" t="n">
        <v>0.999968085303055</v>
      </c>
      <c r="H64" s="45" t="n">
        <v>4.11771990999774E-022</v>
      </c>
      <c r="I64" s="46" t="n">
        <v>1</v>
      </c>
      <c r="J64" s="46" t="n">
        <v>-2.22044604925031E-016</v>
      </c>
      <c r="K64" s="47" t="n">
        <v>5.41480168164702E-019</v>
      </c>
      <c r="L64" s="12"/>
      <c r="M64" s="122"/>
      <c r="N64" s="119"/>
      <c r="O64" s="115"/>
      <c r="R64" s="117"/>
    </row>
    <row r="65" customFormat="false" ht="12.8" hidden="false" customHeight="false" outlineLevel="0" collapsed="false">
      <c r="A65" s="58" t="n">
        <v>60</v>
      </c>
      <c r="B65" s="59" t="n">
        <v>3.51712277807181E-023</v>
      </c>
      <c r="C65" s="46" t="n">
        <v>0.999999999999945</v>
      </c>
      <c r="D65" s="46" t="n">
        <v>5.46229728115577E-014</v>
      </c>
      <c r="E65" s="60" t="n">
        <v>4.62501645316443E-020</v>
      </c>
      <c r="F65" s="4" t="n">
        <v>4.9277566539924</v>
      </c>
      <c r="G65" s="46" t="n">
        <v>0.999999999954263</v>
      </c>
      <c r="H65" s="45" t="n">
        <v>8.35617543464047E-023</v>
      </c>
      <c r="I65" s="46" t="n">
        <v>1</v>
      </c>
      <c r="J65" s="46" t="n">
        <v>-2.22044604925031E-016</v>
      </c>
      <c r="K65" s="47" t="n">
        <v>1.09883706965522E-019</v>
      </c>
      <c r="L65" s="12"/>
      <c r="M65" s="124"/>
      <c r="N65" s="118"/>
      <c r="O65" s="118"/>
      <c r="P65" s="0"/>
    </row>
    <row r="66" customFormat="false" ht="12.8" hidden="false" customHeight="false" outlineLevel="0" collapsed="false">
      <c r="A66" s="58" t="n">
        <v>61</v>
      </c>
      <c r="B66" s="59" t="n">
        <v>6.76266138575168E-024</v>
      </c>
      <c r="C66" s="46" t="n">
        <v>0.999999999999945</v>
      </c>
      <c r="D66" s="46" t="n">
        <v>5.46229728115577E-014</v>
      </c>
      <c r="E66" s="60" t="n">
        <v>8.89289972226345E-021</v>
      </c>
      <c r="F66" s="4" t="n">
        <v>5.00988593155894</v>
      </c>
      <c r="G66" s="46" t="n">
        <v>1</v>
      </c>
      <c r="H66" s="45" t="n">
        <v>1.6679372642004E-023</v>
      </c>
      <c r="I66" s="46" t="n">
        <v>1</v>
      </c>
      <c r="J66" s="46" t="n">
        <v>-2.22044604925031E-016</v>
      </c>
      <c r="K66" s="47" t="n">
        <v>2.19333750242352E-020</v>
      </c>
      <c r="L66" s="12"/>
      <c r="M66" s="0"/>
      <c r="N66" s="107"/>
      <c r="O66" s="0"/>
      <c r="P66" s="107"/>
      <c r="Q66" s="125"/>
      <c r="R66" s="107"/>
    </row>
    <row r="67" customFormat="false" ht="12.8" hidden="false" customHeight="false" outlineLevel="0" collapsed="false">
      <c r="A67" s="58" t="n">
        <v>62</v>
      </c>
      <c r="B67" s="59" t="n">
        <v>1.27832037650476E-024</v>
      </c>
      <c r="C67" s="46" t="n">
        <v>0.999999999999945</v>
      </c>
      <c r="D67" s="46" t="n">
        <v>5.46229728115577E-014</v>
      </c>
      <c r="E67" s="60" t="n">
        <v>1.68099129510376E-021</v>
      </c>
      <c r="F67" s="4" t="n">
        <v>5.09201520912548</v>
      </c>
      <c r="G67" s="46" t="n">
        <v>1</v>
      </c>
      <c r="H67" s="45" t="n">
        <v>3.27559364161219E-024</v>
      </c>
      <c r="I67" s="46" t="n">
        <v>1</v>
      </c>
      <c r="J67" s="46" t="n">
        <v>-2.22044604925031E-016</v>
      </c>
      <c r="K67" s="47" t="n">
        <v>4.30740563872003E-021</v>
      </c>
      <c r="L67" s="12"/>
      <c r="M67" s="126"/>
      <c r="N67" s="123"/>
      <c r="O67" s="115"/>
      <c r="P67" s="127"/>
      <c r="Q67" s="128"/>
      <c r="R67" s="115"/>
    </row>
    <row r="68" customFormat="false" ht="12.8" hidden="false" customHeight="false" outlineLevel="0" collapsed="false">
      <c r="A68" s="58" t="n">
        <v>63</v>
      </c>
      <c r="B68" s="59" t="n">
        <v>2.37610952642111E-025</v>
      </c>
      <c r="C68" s="46" t="n">
        <v>0.999999999999945</v>
      </c>
      <c r="D68" s="46" t="n">
        <v>5.46229728115577E-014</v>
      </c>
      <c r="E68" s="60" t="n">
        <v>3.12458402724376E-022</v>
      </c>
      <c r="F68" s="4" t="n">
        <v>5.17414448669202</v>
      </c>
      <c r="G68" s="46" t="n">
        <v>1</v>
      </c>
      <c r="H68" s="45" t="n">
        <v>6.33069611804825E-025</v>
      </c>
      <c r="I68" s="46" t="n">
        <v>1</v>
      </c>
      <c r="J68" s="46" t="n">
        <v>-2.22044604925031E-016</v>
      </c>
      <c r="K68" s="47" t="n">
        <v>8.32486539523345E-022</v>
      </c>
      <c r="L68" s="12"/>
      <c r="M68" s="129"/>
      <c r="N68" s="130"/>
      <c r="O68" s="118"/>
      <c r="P68" s="127"/>
      <c r="Q68" s="128"/>
      <c r="R68" s="113"/>
    </row>
    <row r="69" customFormat="false" ht="12.8" hidden="false" customHeight="false" outlineLevel="0" collapsed="false">
      <c r="A69" s="58" t="n">
        <v>64</v>
      </c>
      <c r="B69" s="59" t="n">
        <v>4.34417220659934E-026</v>
      </c>
      <c r="C69" s="46" t="n">
        <v>0.999999999999945</v>
      </c>
      <c r="D69" s="46" t="n">
        <v>5.46229728115577E-014</v>
      </c>
      <c r="E69" s="60" t="n">
        <v>5.71258645167813E-023</v>
      </c>
      <c r="F69" s="4" t="n">
        <v>5.25627376425856</v>
      </c>
      <c r="G69" s="46" t="n">
        <v>1</v>
      </c>
      <c r="H69" s="45" t="n">
        <v>1.2044076092641E-025</v>
      </c>
      <c r="I69" s="46" t="n">
        <v>1</v>
      </c>
      <c r="J69" s="46" t="n">
        <v>-2.22044604925031E-016</v>
      </c>
      <c r="K69" s="47" t="n">
        <v>1.58379600618229E-022</v>
      </c>
      <c r="L69" s="12"/>
      <c r="M69" s="126"/>
      <c r="N69" s="123"/>
      <c r="O69" s="118"/>
      <c r="P69" s="127"/>
      <c r="Q69" s="128"/>
      <c r="R69" s="117"/>
    </row>
    <row r="70" customFormat="false" ht="12.8" hidden="false" customHeight="false" outlineLevel="0" collapsed="false">
      <c r="A70" s="58" t="n">
        <v>65</v>
      </c>
      <c r="B70" s="59" t="n">
        <v>7.81388846938285E-027</v>
      </c>
      <c r="C70" s="46" t="n">
        <v>0.999999999999945</v>
      </c>
      <c r="D70" s="46" t="n">
        <v>5.46229728115577E-014</v>
      </c>
      <c r="E70" s="60" t="n">
        <v>1.02752633372384E-023</v>
      </c>
      <c r="F70" s="4" t="n">
        <v>5.3384030418251</v>
      </c>
      <c r="G70" s="46" t="n">
        <v>1</v>
      </c>
      <c r="H70" s="45" t="n">
        <v>2.25611966692634E-026</v>
      </c>
      <c r="I70" s="46" t="n">
        <v>1</v>
      </c>
      <c r="J70" s="46" t="n">
        <v>-2.22044604925031E-016</v>
      </c>
      <c r="K70" s="47" t="n">
        <v>2.96679736200813E-023</v>
      </c>
      <c r="L70" s="12"/>
      <c r="M70" s="131"/>
      <c r="N70" s="132"/>
      <c r="O70" s="115"/>
      <c r="P70" s="127"/>
      <c r="Q70" s="128"/>
      <c r="R70" s="117"/>
    </row>
    <row r="71" customFormat="false" ht="12.8" hidden="false" customHeight="false" outlineLevel="0" collapsed="false">
      <c r="A71" s="58" t="n">
        <v>66</v>
      </c>
      <c r="B71" s="59" t="n">
        <v>1.38308702729093E-027</v>
      </c>
      <c r="C71" s="46" t="n">
        <v>0.999999999999945</v>
      </c>
      <c r="D71" s="46" t="n">
        <v>5.46229728115577E-014</v>
      </c>
      <c r="E71" s="60" t="n">
        <v>1.81875944088758E-024</v>
      </c>
      <c r="F71" s="4" t="n">
        <v>5.42053231939163</v>
      </c>
      <c r="G71" s="46" t="n">
        <v>1</v>
      </c>
      <c r="H71" s="45" t="n">
        <v>4.16217362795754E-027</v>
      </c>
      <c r="I71" s="46" t="n">
        <v>1</v>
      </c>
      <c r="J71" s="46" t="n">
        <v>-2.22044604925031E-016</v>
      </c>
      <c r="K71" s="47" t="n">
        <v>5.47325832076417E-024</v>
      </c>
      <c r="L71" s="12"/>
      <c r="M71" s="126"/>
      <c r="N71" s="123"/>
      <c r="O71" s="115"/>
      <c r="P71" s="127"/>
      <c r="Q71" s="128"/>
      <c r="R71" s="117"/>
    </row>
    <row r="72" customFormat="false" ht="12.8" hidden="false" customHeight="false" outlineLevel="0" collapsed="false">
      <c r="A72" s="58" t="n">
        <v>67</v>
      </c>
      <c r="B72" s="59" t="n">
        <v>2.40964666911197E-028</v>
      </c>
      <c r="C72" s="46" t="n">
        <v>0.999999999999945</v>
      </c>
      <c r="D72" s="46" t="n">
        <v>5.46229728115577E-014</v>
      </c>
      <c r="E72" s="60" t="n">
        <v>3.16868536988224E-025</v>
      </c>
      <c r="F72" s="4" t="n">
        <v>5.50266159695818</v>
      </c>
      <c r="G72" s="46" t="n">
        <v>1</v>
      </c>
      <c r="H72" s="45" t="n">
        <v>7.56392802759006E-028</v>
      </c>
      <c r="I72" s="46" t="n">
        <v>1</v>
      </c>
      <c r="J72" s="46" t="n">
        <v>-2.22044604925031E-016</v>
      </c>
      <c r="K72" s="47" t="n">
        <v>9.94656535628092E-025</v>
      </c>
      <c r="L72" s="12"/>
      <c r="M72" s="129"/>
      <c r="N72" s="130"/>
      <c r="O72" s="115"/>
      <c r="P72" s="127"/>
      <c r="Q72" s="128"/>
      <c r="R72" s="113"/>
    </row>
    <row r="73" customFormat="false" ht="12.8" hidden="false" customHeight="false" outlineLevel="0" collapsed="false">
      <c r="A73" s="58" t="n">
        <v>68</v>
      </c>
      <c r="B73" s="59" t="n">
        <v>4.13309379198975E-029</v>
      </c>
      <c r="C73" s="46" t="n">
        <v>0.999999999999945</v>
      </c>
      <c r="D73" s="46" t="n">
        <v>5.46229728115577E-014</v>
      </c>
      <c r="E73" s="60" t="n">
        <v>5.43501833646652E-026</v>
      </c>
      <c r="F73" s="4" t="n">
        <v>5.58479087452472</v>
      </c>
      <c r="G73" s="46" t="n">
        <v>1</v>
      </c>
      <c r="H73" s="45" t="n">
        <v>1.35437981430841E-028</v>
      </c>
      <c r="I73" s="46" t="n">
        <v>1</v>
      </c>
      <c r="J73" s="46" t="n">
        <v>-2.22044604925031E-016</v>
      </c>
      <c r="K73" s="47" t="n">
        <v>1.78100945581555E-025</v>
      </c>
      <c r="L73" s="12"/>
      <c r="M73" s="133"/>
      <c r="N73" s="123"/>
      <c r="O73" s="115"/>
      <c r="P73" s="127"/>
      <c r="Q73" s="128"/>
      <c r="R73" s="115"/>
    </row>
    <row r="74" customFormat="false" ht="12.8" hidden="false" customHeight="false" outlineLevel="0" collapsed="false">
      <c r="A74" s="58" t="n">
        <v>69</v>
      </c>
      <c r="B74" s="59" t="n">
        <v>6.98085867345417E-030</v>
      </c>
      <c r="C74" s="46" t="n">
        <v>0.999999999999945</v>
      </c>
      <c r="D74" s="46" t="n">
        <v>5.46229728115577E-014</v>
      </c>
      <c r="E74" s="60" t="n">
        <v>9.17982915559224E-027</v>
      </c>
      <c r="F74" s="4" t="n">
        <v>5.66692015209125</v>
      </c>
      <c r="G74" s="46" t="n">
        <v>1</v>
      </c>
      <c r="H74" s="45" t="n">
        <v>2.38997511515775E-029</v>
      </c>
      <c r="I74" s="46" t="n">
        <v>1</v>
      </c>
      <c r="J74" s="46" t="n">
        <v>-2.22044604925031E-016</v>
      </c>
      <c r="K74" s="47" t="n">
        <v>3.14281727643244E-026</v>
      </c>
      <c r="L74" s="12"/>
      <c r="M74" s="0"/>
      <c r="N74" s="0"/>
      <c r="O74" s="0"/>
      <c r="P74" s="0"/>
    </row>
    <row r="75" customFormat="false" ht="12.8" hidden="false" customHeight="false" outlineLevel="0" collapsed="false">
      <c r="A75" s="58" t="n">
        <v>70</v>
      </c>
      <c r="B75" s="59" t="n">
        <v>1.16130172324752E-030</v>
      </c>
      <c r="C75" s="46" t="n">
        <v>0.999999999999945</v>
      </c>
      <c r="D75" s="46" t="n">
        <v>5.46229728115577E-014</v>
      </c>
      <c r="E75" s="60" t="n">
        <v>1.52711176607048E-027</v>
      </c>
      <c r="F75" s="4" t="n">
        <v>5.7490494296578</v>
      </c>
      <c r="G75" s="46" t="n">
        <v>1</v>
      </c>
      <c r="H75" s="45" t="n">
        <v>4.15716570956671E-030</v>
      </c>
      <c r="I75" s="46" t="n">
        <v>1</v>
      </c>
      <c r="J75" s="46" t="n">
        <v>-2.22044604925031E-016</v>
      </c>
      <c r="K75" s="47" t="n">
        <v>5.46667290808023E-027</v>
      </c>
      <c r="L75" s="12"/>
      <c r="M75" s="107"/>
      <c r="O75" s="114"/>
      <c r="P75" s="134"/>
      <c r="Q75" s="5"/>
    </row>
    <row r="76" customFormat="false" ht="12.8" hidden="false" customHeight="false" outlineLevel="0" collapsed="false">
      <c r="A76" s="58" t="n">
        <v>71</v>
      </c>
      <c r="B76" s="59" t="n">
        <v>1.90314682827848E-031</v>
      </c>
      <c r="C76" s="46" t="n">
        <v>0.999999999999945</v>
      </c>
      <c r="D76" s="46" t="n">
        <v>5.46229728115577E-014</v>
      </c>
      <c r="E76" s="60" t="n">
        <v>2.5026380791862E-028</v>
      </c>
      <c r="F76" s="4" t="n">
        <v>5.83117870722433</v>
      </c>
      <c r="G76" s="46" t="n">
        <v>1</v>
      </c>
      <c r="H76" s="45" t="n">
        <v>7.12920306218079E-031</v>
      </c>
      <c r="I76" s="46" t="n">
        <v>1</v>
      </c>
      <c r="J76" s="46" t="n">
        <v>-2.22044604925031E-016</v>
      </c>
      <c r="K76" s="47" t="n">
        <v>9.37490202676774E-028</v>
      </c>
      <c r="L76" s="12"/>
      <c r="M76" s="124"/>
      <c r="N76" s="115"/>
      <c r="O76" s="113"/>
      <c r="P76" s="135"/>
    </row>
    <row r="77" customFormat="false" ht="12.8" hidden="false" customHeight="false" outlineLevel="0" collapsed="false">
      <c r="A77" s="58" t="n">
        <v>72</v>
      </c>
      <c r="B77" s="59" t="n">
        <v>3.07309794182038E-032</v>
      </c>
      <c r="C77" s="46" t="n">
        <v>0.999999999999945</v>
      </c>
      <c r="D77" s="46" t="n">
        <v>5.46229728115577E-014</v>
      </c>
      <c r="E77" s="60" t="n">
        <v>4.04112379349381E-029</v>
      </c>
      <c r="F77" s="4" t="n">
        <v>5.91330798479087</v>
      </c>
      <c r="G77" s="46" t="n">
        <v>1</v>
      </c>
      <c r="H77" s="45" t="n">
        <v>1.20562011661108E-031</v>
      </c>
      <c r="I77" s="46" t="n">
        <v>1</v>
      </c>
      <c r="J77" s="46" t="n">
        <v>-2.22044604925031E-016</v>
      </c>
      <c r="K77" s="47" t="n">
        <v>1.58539045334357E-028</v>
      </c>
      <c r="L77" s="12"/>
      <c r="M77" s="136"/>
      <c r="N77" s="115"/>
      <c r="O77" s="113"/>
      <c r="P77" s="0"/>
    </row>
    <row r="78" customFormat="false" ht="12.8" hidden="false" customHeight="false" outlineLevel="0" collapsed="false">
      <c r="A78" s="58" t="n">
        <v>73</v>
      </c>
      <c r="B78" s="59" t="n">
        <v>4.89036069860804E-033</v>
      </c>
      <c r="C78" s="46" t="n">
        <v>0.999999999999945</v>
      </c>
      <c r="D78" s="46" t="n">
        <v>5.46229728115577E-014</v>
      </c>
      <c r="E78" s="60" t="n">
        <v>6.43082431866957E-030</v>
      </c>
      <c r="F78" s="4" t="n">
        <v>5.99543726235742</v>
      </c>
      <c r="G78" s="46" t="n">
        <v>1</v>
      </c>
      <c r="H78" s="45" t="n">
        <v>2.01089605954283E-032</v>
      </c>
      <c r="I78" s="46" t="n">
        <v>1</v>
      </c>
      <c r="J78" s="46" t="n">
        <v>-2.22044604925031E-016</v>
      </c>
      <c r="K78" s="47" t="n">
        <v>2.64432831829882E-029</v>
      </c>
      <c r="L78" s="12"/>
      <c r="M78" s="137"/>
      <c r="N78" s="115"/>
    </row>
    <row r="79" customFormat="false" ht="12.8" hidden="false" customHeight="false" outlineLevel="0" collapsed="false">
      <c r="A79" s="58" t="n">
        <v>74</v>
      </c>
      <c r="B79" s="59" t="n">
        <v>7.67091183085524E-034</v>
      </c>
      <c r="C79" s="46" t="n">
        <v>0.999999999999945</v>
      </c>
      <c r="D79" s="46" t="n">
        <v>5.46229728115577E-014</v>
      </c>
      <c r="E79" s="60" t="n">
        <v>1.00872490575746E-030</v>
      </c>
      <c r="F79" s="4" t="n">
        <v>6.07756653992395</v>
      </c>
      <c r="G79" s="46" t="n">
        <v>1</v>
      </c>
      <c r="H79" s="45" t="n">
        <v>3.30871911699052E-033</v>
      </c>
      <c r="I79" s="46" t="n">
        <v>1</v>
      </c>
      <c r="J79" s="46" t="n">
        <v>-2.22044604925031E-016</v>
      </c>
      <c r="K79" s="47" t="n">
        <v>4.35096563884253E-030</v>
      </c>
      <c r="L79" s="12"/>
      <c r="M79" s="0"/>
      <c r="N79" s="0"/>
      <c r="O79" s="0"/>
      <c r="P79" s="0"/>
    </row>
    <row r="80" customFormat="false" ht="12.8" hidden="false" customHeight="false" outlineLevel="0" collapsed="false">
      <c r="A80" s="58" t="n">
        <v>75</v>
      </c>
      <c r="B80" s="59" t="n">
        <v>1.18624318779955E-034</v>
      </c>
      <c r="C80" s="46" t="n">
        <v>0.999999999999945</v>
      </c>
      <c r="D80" s="46" t="n">
        <v>5.46229728115577E-014</v>
      </c>
      <c r="E80" s="60" t="n">
        <v>1.5599097919564E-031</v>
      </c>
      <c r="F80" s="4" t="n">
        <v>6.15969581749049</v>
      </c>
      <c r="G80" s="46" t="n">
        <v>1</v>
      </c>
      <c r="H80" s="45" t="n">
        <v>5.37156251708954E-034</v>
      </c>
      <c r="I80" s="46" t="n">
        <v>1</v>
      </c>
      <c r="J80" s="46" t="n">
        <v>-2.22044604925031E-016</v>
      </c>
      <c r="K80" s="47" t="n">
        <v>7.06360470997275E-031</v>
      </c>
      <c r="L80" s="12"/>
      <c r="M80" s="0"/>
      <c r="N80" s="0"/>
      <c r="O80" s="0"/>
      <c r="P80" s="0"/>
    </row>
    <row r="81" customFormat="false" ht="12.8" hidden="false" customHeight="false" outlineLevel="0" collapsed="false">
      <c r="A81" s="58" t="n">
        <v>76</v>
      </c>
      <c r="B81" s="59" t="n">
        <v>1.80883122586256E-035</v>
      </c>
      <c r="C81" s="46" t="n">
        <v>0.999999999999945</v>
      </c>
      <c r="D81" s="46" t="n">
        <v>5.46229728115577E-014</v>
      </c>
      <c r="E81" s="60" t="n">
        <v>2.37861306200927E-032</v>
      </c>
      <c r="F81" s="4" t="n">
        <v>6.24182509505703</v>
      </c>
      <c r="G81" s="46" t="n">
        <v>1</v>
      </c>
      <c r="H81" s="45" t="n">
        <v>8.60575622560033E-035</v>
      </c>
      <c r="I81" s="46" t="n">
        <v>1</v>
      </c>
      <c r="J81" s="46" t="n">
        <v>-2.22044604925031E-016</v>
      </c>
      <c r="K81" s="47" t="n">
        <v>1.13165694366644E-031</v>
      </c>
      <c r="L81" s="12"/>
      <c r="M81" s="0"/>
      <c r="N81" s="0"/>
      <c r="O81" s="0"/>
      <c r="P81" s="0"/>
    </row>
    <row r="82" customFormat="false" ht="12.8" hidden="false" customHeight="false" outlineLevel="0" collapsed="false">
      <c r="A82" s="58" t="n">
        <v>77</v>
      </c>
      <c r="B82" s="59" t="n">
        <v>2.72016250618244E-036</v>
      </c>
      <c r="C82" s="46" t="n">
        <v>0.999999999999945</v>
      </c>
      <c r="D82" s="46" t="n">
        <v>5.46229728115577E-014</v>
      </c>
      <c r="E82" s="60" t="n">
        <v>3.57701369562991E-033</v>
      </c>
      <c r="F82" s="4" t="n">
        <v>6.32395437262357</v>
      </c>
      <c r="G82" s="46" t="n">
        <v>1</v>
      </c>
      <c r="H82" s="45" t="n">
        <v>1.36081883557773E-035</v>
      </c>
      <c r="I82" s="46" t="n">
        <v>1</v>
      </c>
      <c r="J82" s="46" t="n">
        <v>-2.22044604925031E-016</v>
      </c>
      <c r="K82" s="47" t="n">
        <v>1.78947676878472E-032</v>
      </c>
      <c r="L82" s="12"/>
      <c r="M82" s="138"/>
      <c r="N82" s="0"/>
      <c r="O82" s="0"/>
      <c r="P82" s="0"/>
    </row>
    <row r="83" customFormat="false" ht="12.8" hidden="false" customHeight="false" outlineLevel="0" collapsed="false">
      <c r="A83" s="58" t="n">
        <v>78</v>
      </c>
      <c r="B83" s="59" t="n">
        <v>4.03494030991357E-037</v>
      </c>
      <c r="C83" s="46" t="n">
        <v>0.999999999999945</v>
      </c>
      <c r="D83" s="46" t="n">
        <v>5.46229728115577E-014</v>
      </c>
      <c r="E83" s="60" t="n">
        <v>5.30594650753635E-034</v>
      </c>
      <c r="F83" s="4" t="n">
        <v>6.40608365019011</v>
      </c>
      <c r="G83" s="46" t="n">
        <v>1</v>
      </c>
      <c r="H83" s="45" t="n">
        <v>2.1242601718717E-036</v>
      </c>
      <c r="I83" s="46" t="n">
        <v>1</v>
      </c>
      <c r="J83" s="46" t="n">
        <v>-2.22044604925031E-016</v>
      </c>
      <c r="K83" s="47" t="n">
        <v>2.79340212601128E-033</v>
      </c>
      <c r="L83" s="12"/>
    </row>
    <row r="84" customFormat="false" ht="12.8" hidden="false" customHeight="false" outlineLevel="0" collapsed="false">
      <c r="A84" s="58" t="n">
        <v>79</v>
      </c>
      <c r="B84" s="59" t="n">
        <v>5.9046742734687E-038</v>
      </c>
      <c r="C84" s="46" t="n">
        <v>0.999999999999945</v>
      </c>
      <c r="D84" s="46" t="n">
        <v>5.46229728115577E-014</v>
      </c>
      <c r="E84" s="60" t="n">
        <v>7.76464666961133E-035</v>
      </c>
      <c r="F84" s="4" t="n">
        <v>6.48821292775665</v>
      </c>
      <c r="G84" s="46" t="n">
        <v>1</v>
      </c>
      <c r="H84" s="45" t="n">
        <v>3.27402968355753E-037</v>
      </c>
      <c r="I84" s="46" t="n">
        <v>1</v>
      </c>
      <c r="J84" s="46" t="n">
        <v>-2.22044604925031E-016</v>
      </c>
      <c r="K84" s="47" t="n">
        <v>4.30534903387815E-034</v>
      </c>
      <c r="L84" s="12"/>
    </row>
    <row r="85" customFormat="false" ht="12.8" hidden="false" customHeight="false" outlineLevel="0" collapsed="false">
      <c r="A85" s="58" t="n">
        <v>80</v>
      </c>
      <c r="B85" s="59" t="n">
        <v>8.52590817991508E-039</v>
      </c>
      <c r="C85" s="46" t="n">
        <v>0.999999999999945</v>
      </c>
      <c r="D85" s="46" t="n">
        <v>5.46229728115577E-014</v>
      </c>
      <c r="E85" s="60" t="n">
        <v>1.12115692565883E-035</v>
      </c>
      <c r="F85" s="4" t="n">
        <v>6.57034220532319</v>
      </c>
      <c r="G85" s="46" t="n">
        <v>1</v>
      </c>
      <c r="H85" s="45" t="n">
        <v>4.9830428632849E-038</v>
      </c>
      <c r="I85" s="46" t="n">
        <v>1</v>
      </c>
      <c r="J85" s="46" t="n">
        <v>-2.22044604925031E-016</v>
      </c>
      <c r="K85" s="47" t="n">
        <v>6.55270136521964E-035</v>
      </c>
      <c r="L85" s="12"/>
    </row>
    <row r="86" customFormat="false" ht="12.8" hidden="false" customHeight="false" outlineLevel="0" collapsed="false">
      <c r="A86" s="58" t="n">
        <v>81</v>
      </c>
      <c r="B86" s="59" t="n">
        <v>1.21489518889986E-039</v>
      </c>
      <c r="C86" s="46" t="n">
        <v>0.999999999999945</v>
      </c>
      <c r="D86" s="46" t="n">
        <v>5.46229728115577E-014</v>
      </c>
      <c r="E86" s="60" t="n">
        <v>1.59758717340332E-036</v>
      </c>
      <c r="F86" s="4" t="n">
        <v>6.65247148288973</v>
      </c>
      <c r="G86" s="46" t="n">
        <v>1</v>
      </c>
      <c r="H86" s="45" t="n">
        <v>7.49051367766305E-039</v>
      </c>
      <c r="I86" s="46" t="n">
        <v>1</v>
      </c>
      <c r="J86" s="46" t="n">
        <v>-2.22044604925031E-016</v>
      </c>
      <c r="K86" s="47" t="n">
        <v>9.85002548612692E-036</v>
      </c>
      <c r="L86" s="12"/>
    </row>
    <row r="87" customFormat="false" ht="12.8" hidden="false" customHeight="false" outlineLevel="0" collapsed="false">
      <c r="A87" s="58" t="n">
        <v>82</v>
      </c>
      <c r="B87" s="59" t="n">
        <v>1.70866271153685E-040</v>
      </c>
      <c r="C87" s="46" t="n">
        <v>0.999999999999945</v>
      </c>
      <c r="D87" s="46" t="n">
        <v>5.46229728115577E-014</v>
      </c>
      <c r="E87" s="60" t="n">
        <v>2.24689146567096E-037</v>
      </c>
      <c r="F87" s="4" t="n">
        <v>6.73460076045627</v>
      </c>
      <c r="G87" s="46" t="n">
        <v>1</v>
      </c>
      <c r="H87" s="45" t="n">
        <v>1.11224316690683E-039</v>
      </c>
      <c r="I87" s="46" t="n">
        <v>1</v>
      </c>
      <c r="J87" s="46" t="n">
        <v>-2.22044604925031E-016</v>
      </c>
      <c r="K87" s="47" t="n">
        <v>1.46259976448249E-036</v>
      </c>
      <c r="L87" s="12"/>
    </row>
    <row r="88" customFormat="false" ht="12.8" hidden="false" customHeight="false" outlineLevel="0" collapsed="false">
      <c r="A88" s="58" t="n">
        <v>83</v>
      </c>
      <c r="B88" s="59" t="n">
        <v>2.3722341215234E-041</v>
      </c>
      <c r="C88" s="46" t="n">
        <v>0.999999999999945</v>
      </c>
      <c r="D88" s="46" t="n">
        <v>5.46229728115577E-014</v>
      </c>
      <c r="E88" s="60" t="n">
        <v>3.11948786980328E-038</v>
      </c>
      <c r="F88" s="4" t="n">
        <v>6.81673003802281</v>
      </c>
      <c r="G88" s="46" t="n">
        <v>1</v>
      </c>
      <c r="H88" s="45" t="n">
        <v>1.63163739902107E-040</v>
      </c>
      <c r="I88" s="46" t="n">
        <v>1</v>
      </c>
      <c r="J88" s="46" t="n">
        <v>-2.22044604925031E-016</v>
      </c>
      <c r="K88" s="47" t="n">
        <v>2.1456031797127E-037</v>
      </c>
      <c r="L88" s="12"/>
    </row>
    <row r="89" customFormat="false" ht="12.8" hidden="false" customHeight="false" outlineLevel="0" collapsed="false">
      <c r="A89" s="58" t="n">
        <v>84</v>
      </c>
      <c r="B89" s="59" t="n">
        <v>3.25166047810062E-042</v>
      </c>
      <c r="C89" s="46" t="n">
        <v>0.999999999999945</v>
      </c>
      <c r="D89" s="46" t="n">
        <v>5.46229728115577E-014</v>
      </c>
      <c r="E89" s="60" t="n">
        <v>4.27593352870231E-039</v>
      </c>
      <c r="F89" s="4" t="n">
        <v>6.89885931558935</v>
      </c>
      <c r="G89" s="46" t="n">
        <v>1</v>
      </c>
      <c r="H89" s="45" t="n">
        <v>2.36508287005369E-041</v>
      </c>
      <c r="I89" s="46" t="n">
        <v>1</v>
      </c>
      <c r="J89" s="46" t="n">
        <v>-2.22044604925031E-016</v>
      </c>
      <c r="K89" s="47" t="n">
        <v>3.1100839741206E-038</v>
      </c>
      <c r="L89" s="12"/>
    </row>
    <row r="90" customFormat="false" ht="12.8" hidden="false" customHeight="false" outlineLevel="0" collapsed="false">
      <c r="A90" s="58" t="n">
        <v>85</v>
      </c>
      <c r="B90" s="59" t="n">
        <v>4.40109296156334E-043</v>
      </c>
      <c r="C90" s="46" t="n">
        <v>0.999999999999945</v>
      </c>
      <c r="D90" s="46" t="n">
        <v>5.46229728115577E-014</v>
      </c>
      <c r="E90" s="60" t="n">
        <v>5.7874372444558E-040</v>
      </c>
      <c r="F90" s="4" t="n">
        <v>6.98098859315589</v>
      </c>
      <c r="G90" s="46" t="n">
        <v>1</v>
      </c>
      <c r="H90" s="45" t="n">
        <v>3.38789103934706E-042</v>
      </c>
      <c r="I90" s="46" t="n">
        <v>1</v>
      </c>
      <c r="J90" s="46" t="n">
        <v>-2.22044604925031E-016</v>
      </c>
      <c r="K90" s="47" t="n">
        <v>4.45507671674138E-039</v>
      </c>
      <c r="L90" s="12"/>
    </row>
    <row r="91" customFormat="false" ht="12.8" hidden="false" customHeight="false" outlineLevel="0" collapsed="false">
      <c r="A91" s="58" t="n">
        <v>86</v>
      </c>
      <c r="B91" s="59" t="n">
        <v>5.88279107011836E-044</v>
      </c>
      <c r="C91" s="46" t="n">
        <v>0.999999999999945</v>
      </c>
      <c r="D91" s="46" t="n">
        <v>5.46229728115577E-014</v>
      </c>
      <c r="E91" s="60" t="n">
        <v>7.73587025720564E-041</v>
      </c>
      <c r="F91" s="4" t="n">
        <v>7.06311787072243</v>
      </c>
      <c r="G91" s="46" t="n">
        <v>1</v>
      </c>
      <c r="H91" s="45" t="n">
        <v>4.79659422560441E-043</v>
      </c>
      <c r="I91" s="46" t="n">
        <v>1</v>
      </c>
      <c r="J91" s="46" t="n">
        <v>-2.22044604925031E-016</v>
      </c>
      <c r="K91" s="47" t="n">
        <v>6.30752140666981E-040</v>
      </c>
      <c r="L91" s="12"/>
    </row>
    <row r="92" customFormat="false" ht="12.8" hidden="false" customHeight="false" outlineLevel="0" collapsed="false">
      <c r="A92" s="58" t="n">
        <v>87</v>
      </c>
      <c r="B92" s="59" t="n">
        <v>7.76662393938711E-045</v>
      </c>
      <c r="C92" s="46" t="n">
        <v>0.999999999999945</v>
      </c>
      <c r="D92" s="46" t="n">
        <v>5.46229728115577E-014</v>
      </c>
      <c r="E92" s="60" t="n">
        <v>1.0213110480294E-041</v>
      </c>
      <c r="F92" s="4" t="n">
        <v>7.14524714828897</v>
      </c>
      <c r="G92" s="46" t="n">
        <v>1</v>
      </c>
      <c r="H92" s="45" t="n">
        <v>6.71298574571073E-044</v>
      </c>
      <c r="I92" s="46" t="n">
        <v>1</v>
      </c>
      <c r="J92" s="46" t="n">
        <v>-2.22044604925031E-016</v>
      </c>
      <c r="K92" s="47" t="n">
        <v>8.82757625560961E-041</v>
      </c>
      <c r="L92" s="12"/>
    </row>
    <row r="93" customFormat="false" ht="12.8" hidden="false" customHeight="false" outlineLevel="0" collapsed="false">
      <c r="A93" s="58" t="n">
        <v>88</v>
      </c>
      <c r="B93" s="59" t="n">
        <v>1.01289445598634E-045</v>
      </c>
      <c r="C93" s="46" t="n">
        <v>0.999999999999945</v>
      </c>
      <c r="D93" s="46" t="n">
        <v>5.46229728115577E-014</v>
      </c>
      <c r="E93" s="60" t="n">
        <v>1.33195620962204E-042</v>
      </c>
      <c r="F93" s="4" t="n">
        <v>7.22737642585551</v>
      </c>
      <c r="G93" s="46" t="n">
        <v>1</v>
      </c>
      <c r="H93" s="45" t="n">
        <v>9.28827467972392E-045</v>
      </c>
      <c r="I93" s="46" t="n">
        <v>1</v>
      </c>
      <c r="J93" s="46" t="n">
        <v>-2.22044604925031E-016</v>
      </c>
      <c r="K93" s="47" t="n">
        <v>1.2214081203837E-041</v>
      </c>
      <c r="L93" s="12"/>
    </row>
    <row r="94" customFormat="false" ht="12.8" hidden="false" customHeight="false" outlineLevel="0" collapsed="false">
      <c r="A94" s="58" t="n">
        <v>89</v>
      </c>
      <c r="B94" s="59" t="n">
        <v>1.30507350361781E-046</v>
      </c>
      <c r="C94" s="46" t="n">
        <v>0.999999999999945</v>
      </c>
      <c r="D94" s="46" t="n">
        <v>5.46229728115577E-014</v>
      </c>
      <c r="E94" s="60" t="n">
        <v>1.71617165725742E-043</v>
      </c>
      <c r="F94" s="4" t="n">
        <v>7.30950570342205</v>
      </c>
      <c r="G94" s="46" t="n">
        <v>1</v>
      </c>
      <c r="H94" s="45" t="n">
        <v>1.27071173573002E-045</v>
      </c>
      <c r="I94" s="46" t="n">
        <v>1</v>
      </c>
      <c r="J94" s="46" t="n">
        <v>-2.22044604925031E-016</v>
      </c>
      <c r="K94" s="47" t="n">
        <v>1.67098593248498E-042</v>
      </c>
      <c r="L94" s="12"/>
    </row>
    <row r="95" customFormat="false" ht="12.8" hidden="false" customHeight="false" outlineLevel="0" collapsed="false">
      <c r="A95" s="58" t="n">
        <v>90</v>
      </c>
      <c r="B95" s="59" t="n">
        <v>1.66149544697345E-047</v>
      </c>
      <c r="C95" s="46" t="n">
        <v>0.999999999999945</v>
      </c>
      <c r="D95" s="46" t="n">
        <v>5.46229728115577E-014</v>
      </c>
      <c r="E95" s="60" t="n">
        <v>2.18486651277009E-044</v>
      </c>
      <c r="F95" s="4" t="n">
        <v>7.39163498098859</v>
      </c>
      <c r="G95" s="46" t="n">
        <v>1</v>
      </c>
      <c r="H95" s="45" t="n">
        <v>1.71912132971705E-046</v>
      </c>
      <c r="I95" s="46" t="n">
        <v>1</v>
      </c>
      <c r="J95" s="46" t="n">
        <v>-2.22044604925031E-016</v>
      </c>
      <c r="K95" s="47" t="n">
        <v>2.26064454857793E-043</v>
      </c>
      <c r="L95" s="12"/>
    </row>
    <row r="96" customFormat="false" ht="12.8" hidden="false" customHeight="false" outlineLevel="0" collapsed="false">
      <c r="A96" s="58" t="n">
        <v>91</v>
      </c>
      <c r="B96" s="59" t="n">
        <v>2.09030699655179E-048</v>
      </c>
      <c r="C96" s="46" t="n">
        <v>0.999999999999945</v>
      </c>
      <c r="D96" s="46" t="n">
        <v>5.46229728115577E-014</v>
      </c>
      <c r="E96" s="60" t="n">
        <v>2.7487537004656E-045</v>
      </c>
      <c r="F96" s="4" t="n">
        <v>7.47376425855513</v>
      </c>
      <c r="G96" s="46" t="n">
        <v>1</v>
      </c>
      <c r="H96" s="45" t="n">
        <v>2.30020812838617E-047</v>
      </c>
      <c r="I96" s="46" t="n">
        <v>1</v>
      </c>
      <c r="J96" s="46" t="n">
        <v>-2.22044604925031E-016</v>
      </c>
      <c r="K96" s="47" t="n">
        <v>3.02477368882781E-044</v>
      </c>
      <c r="L96" s="12"/>
    </row>
    <row r="97" customFormat="false" ht="12.8" hidden="false" customHeight="false" outlineLevel="0" collapsed="false">
      <c r="A97" s="58" t="n">
        <v>92</v>
      </c>
      <c r="B97" s="59" t="n">
        <v>2.59908143415216E-049</v>
      </c>
      <c r="C97" s="46" t="n">
        <v>0.999999999999945</v>
      </c>
      <c r="D97" s="46" t="n">
        <v>5.46229728115577E-014</v>
      </c>
      <c r="E97" s="60" t="n">
        <v>3.41779208591009E-046</v>
      </c>
      <c r="F97" s="4" t="n">
        <v>7.55589353612167</v>
      </c>
      <c r="G97" s="46" t="n">
        <v>1</v>
      </c>
      <c r="H97" s="45" t="n">
        <v>3.04425693320029E-048</v>
      </c>
      <c r="I97" s="46" t="n">
        <v>1</v>
      </c>
      <c r="J97" s="46" t="n">
        <v>-2.22044604925031E-016</v>
      </c>
      <c r="K97" s="47" t="n">
        <v>4.00319786715838E-045</v>
      </c>
      <c r="L97" s="12"/>
    </row>
    <row r="98" customFormat="false" ht="12.8" hidden="false" customHeight="false" outlineLevel="0" collapsed="false">
      <c r="A98" s="58" t="n">
        <v>93</v>
      </c>
      <c r="B98" s="59" t="n">
        <v>3.19432880511315E-050</v>
      </c>
      <c r="C98" s="46" t="n">
        <v>0.999999999999945</v>
      </c>
      <c r="D98" s="46" t="n">
        <v>5.46229728115577E-014</v>
      </c>
      <c r="E98" s="60" t="n">
        <v>4.20054237872379E-047</v>
      </c>
      <c r="F98" s="4" t="n">
        <v>7.63802281368821</v>
      </c>
      <c r="G98" s="46" t="n">
        <v>1</v>
      </c>
      <c r="H98" s="45" t="n">
        <v>3.98566095893905E-049</v>
      </c>
      <c r="I98" s="46" t="n">
        <v>1</v>
      </c>
      <c r="J98" s="46" t="n">
        <v>-2.22044604925031E-016</v>
      </c>
      <c r="K98" s="47" t="n">
        <v>5.24114416100485E-046</v>
      </c>
      <c r="L98" s="12"/>
    </row>
    <row r="99" customFormat="false" ht="12.8" hidden="false" customHeight="false" outlineLevel="0" collapsed="false">
      <c r="A99" s="58" t="n">
        <v>94</v>
      </c>
      <c r="B99" s="59" t="n">
        <v>3.8809602305113E-051</v>
      </c>
      <c r="C99" s="46" t="n">
        <v>0.999999999999945</v>
      </c>
      <c r="D99" s="46" t="n">
        <v>5.46229728115577E-014</v>
      </c>
      <c r="E99" s="60" t="n">
        <v>5.10346270312236E-048</v>
      </c>
      <c r="F99" s="4" t="n">
        <v>7.72015209125475</v>
      </c>
      <c r="G99" s="46" t="n">
        <v>1</v>
      </c>
      <c r="H99" s="45" t="n">
        <v>5.16267155339328E-050</v>
      </c>
      <c r="I99" s="46" t="n">
        <v>1</v>
      </c>
      <c r="J99" s="46" t="n">
        <v>-2.22044604925031E-016</v>
      </c>
      <c r="K99" s="47" t="n">
        <v>6.78891309271216E-047</v>
      </c>
      <c r="L99" s="12"/>
    </row>
    <row r="100" customFormat="false" ht="12.8" hidden="false" customHeight="false" outlineLevel="0" collapsed="false">
      <c r="A100" s="58" t="n">
        <v>95</v>
      </c>
      <c r="B100" s="59" t="n">
        <v>4.66173383320639E-052</v>
      </c>
      <c r="C100" s="46" t="n">
        <v>0.999999999999945</v>
      </c>
      <c r="D100" s="46" t="n">
        <v>5.46229728115577E-014</v>
      </c>
      <c r="E100" s="60" t="n">
        <v>6.13017999066641E-049</v>
      </c>
      <c r="F100" s="4" t="n">
        <v>7.80228136882129</v>
      </c>
      <c r="G100" s="46" t="n">
        <v>1</v>
      </c>
      <c r="H100" s="45" t="n">
        <v>6.61687435936858E-051</v>
      </c>
      <c r="I100" s="46" t="n">
        <v>1</v>
      </c>
      <c r="J100" s="46" t="n">
        <v>-2.22044604925031E-016</v>
      </c>
      <c r="K100" s="47" t="n">
        <v>8.70118978256968E-048</v>
      </c>
      <c r="L100" s="12"/>
    </row>
    <row r="101" customFormat="false" ht="12.8" hidden="false" customHeight="false" outlineLevel="0" collapsed="false">
      <c r="A101" s="58" t="n">
        <v>96</v>
      </c>
      <c r="B101" s="59" t="n">
        <v>5.53671658538921E-053</v>
      </c>
      <c r="C101" s="46" t="n">
        <v>0.999999999999945</v>
      </c>
      <c r="D101" s="46" t="n">
        <v>5.46229728115577E-014</v>
      </c>
      <c r="E101" s="60" t="n">
        <v>7.28078230978682E-050</v>
      </c>
      <c r="F101" s="4" t="n">
        <v>7.88441064638783</v>
      </c>
      <c r="G101" s="46" t="n">
        <v>1</v>
      </c>
      <c r="H101" s="45" t="n">
        <v>8.39235125633649E-052</v>
      </c>
      <c r="I101" s="46" t="n">
        <v>1</v>
      </c>
      <c r="J101" s="46" t="n">
        <v>-2.22044604925031E-016</v>
      </c>
      <c r="K101" s="47" t="n">
        <v>1.10359419020825E-048</v>
      </c>
      <c r="L101" s="12"/>
    </row>
    <row r="102" customFormat="false" ht="12.8" hidden="false" customHeight="false" outlineLevel="0" collapsed="false">
      <c r="A102" s="58" t="n">
        <v>97</v>
      </c>
      <c r="B102" s="59" t="n">
        <v>6.50280134655502E-054</v>
      </c>
      <c r="C102" s="46" t="n">
        <v>0.999999999999945</v>
      </c>
      <c r="D102" s="46" t="n">
        <v>5.46229728115577E-014</v>
      </c>
      <c r="E102" s="60" t="n">
        <v>8.55118377071985E-051</v>
      </c>
      <c r="F102" s="4" t="n">
        <v>7.96653992395437</v>
      </c>
      <c r="G102" s="46" t="n">
        <v>1</v>
      </c>
      <c r="H102" s="45" t="n">
        <v>1.0534499715619E-052</v>
      </c>
      <c r="I102" s="46" t="n">
        <v>1</v>
      </c>
      <c r="J102" s="46" t="n">
        <v>-2.22044604925031E-016</v>
      </c>
      <c r="K102" s="47" t="n">
        <v>1.3852867126039E-049</v>
      </c>
      <c r="L102" s="12"/>
    </row>
    <row r="103" customFormat="false" ht="12.8" hidden="false" customHeight="false" outlineLevel="0" collapsed="false">
      <c r="A103" s="58" t="n">
        <v>98</v>
      </c>
      <c r="B103" s="59" t="n">
        <v>7.5533206562121E-055</v>
      </c>
      <c r="C103" s="46" t="n">
        <v>0.999999999999945</v>
      </c>
      <c r="D103" s="46" t="n">
        <v>5.46229728115577E-014</v>
      </c>
      <c r="E103" s="60" t="n">
        <v>9.93261666291892E-052</v>
      </c>
      <c r="F103" s="4" t="n">
        <v>8.04866920152091</v>
      </c>
      <c r="G103" s="46" t="n">
        <v>1</v>
      </c>
      <c r="H103" s="45" t="n">
        <v>1.30884987963332E-053</v>
      </c>
      <c r="I103" s="46" t="n">
        <v>1</v>
      </c>
      <c r="J103" s="46" t="n">
        <v>-2.22044604925031E-016</v>
      </c>
      <c r="K103" s="47" t="n">
        <v>1.72113759171781E-050</v>
      </c>
      <c r="L103" s="12"/>
    </row>
    <row r="104" customFormat="false" ht="12.8" hidden="false" customHeight="false" outlineLevel="0" collapsed="false">
      <c r="A104" s="58" t="n">
        <v>99</v>
      </c>
      <c r="B104" s="59" t="n">
        <v>8.67779782744277E-056</v>
      </c>
      <c r="C104" s="46" t="n">
        <v>0.999999999999945</v>
      </c>
      <c r="D104" s="46" t="n">
        <v>5.46229728115577E-014</v>
      </c>
      <c r="E104" s="60" t="n">
        <v>1.14113041430872E-052</v>
      </c>
      <c r="F104" s="4" t="n">
        <v>8.13079847908745</v>
      </c>
      <c r="G104" s="46" t="n">
        <v>1</v>
      </c>
      <c r="H104" s="45" t="n">
        <v>1.60974335177498E-054</v>
      </c>
      <c r="I104" s="46" t="n">
        <v>1</v>
      </c>
      <c r="J104" s="46" t="n">
        <v>-2.22044604925031E-016</v>
      </c>
      <c r="K104" s="47" t="n">
        <v>2.1168125075841E-051</v>
      </c>
      <c r="L104" s="12"/>
    </row>
    <row r="105" customFormat="false" ht="12.8" hidden="false" customHeight="false" outlineLevel="0" collapsed="false">
      <c r="A105" s="58" t="n">
        <v>100</v>
      </c>
      <c r="B105" s="59" t="n">
        <v>9.8618711758602E-057</v>
      </c>
      <c r="C105" s="46" t="n">
        <v>0.999999999999945</v>
      </c>
      <c r="D105" s="46" t="n">
        <v>5.46229728115577E-014</v>
      </c>
      <c r="E105" s="60" t="n">
        <v>1.29683605962562E-053</v>
      </c>
      <c r="F105" s="4" t="n">
        <v>8.21292775665399</v>
      </c>
      <c r="G105" s="46" t="n">
        <v>1</v>
      </c>
      <c r="H105" s="45" t="n">
        <v>1.96001158109639E-055</v>
      </c>
      <c r="I105" s="46" t="n">
        <v>1</v>
      </c>
      <c r="J105" s="46" t="n">
        <v>-2.22044604925031E-016</v>
      </c>
      <c r="K105" s="47" t="n">
        <v>2.57741522914175E-052</v>
      </c>
      <c r="L105" s="12"/>
    </row>
    <row r="106" customFormat="false" ht="12.8" hidden="false" customHeight="false" outlineLevel="0" collapsed="false">
      <c r="A106" s="58" t="n">
        <v>101</v>
      </c>
      <c r="B106" s="59" t="n">
        <v>1.10874187828909E-057</v>
      </c>
      <c r="C106" s="46" t="n">
        <v>0.999999999999945</v>
      </c>
      <c r="D106" s="46" t="n">
        <v>5.46229728115577E-014</v>
      </c>
      <c r="E106" s="60" t="n">
        <v>1.45799556995015E-054</v>
      </c>
      <c r="F106" s="4" t="n">
        <v>8.29505703422053</v>
      </c>
      <c r="G106" s="46" t="n">
        <v>1</v>
      </c>
      <c r="H106" s="45" t="n">
        <v>2.36286691340461E-056</v>
      </c>
      <c r="I106" s="46" t="n">
        <v>1</v>
      </c>
      <c r="J106" s="46" t="n">
        <v>-2.22044604925031E-016</v>
      </c>
      <c r="K106" s="47" t="n">
        <v>3.10716999112707E-053</v>
      </c>
      <c r="L106" s="12"/>
    </row>
    <row r="107" customFormat="false" ht="12.8" hidden="false" customHeight="false" outlineLevel="0" collapsed="false">
      <c r="A107" s="58" t="n">
        <v>102</v>
      </c>
      <c r="B107" s="59" t="n">
        <v>1.23328993974982E-058</v>
      </c>
      <c r="C107" s="46" t="n">
        <v>0.999999999999945</v>
      </c>
      <c r="D107" s="46" t="n">
        <v>5.46229728115577E-014</v>
      </c>
      <c r="E107" s="60" t="n">
        <v>1.62177627077101E-055</v>
      </c>
      <c r="F107" s="4" t="n">
        <v>8.37718631178707</v>
      </c>
      <c r="G107" s="46" t="n">
        <v>1</v>
      </c>
      <c r="H107" s="45" t="n">
        <v>2.82059730494469E-057</v>
      </c>
      <c r="I107" s="46" t="n">
        <v>1</v>
      </c>
      <c r="J107" s="46" t="n">
        <v>-2.22044604925031E-016</v>
      </c>
      <c r="K107" s="47" t="n">
        <v>3.70908545600226E-054</v>
      </c>
      <c r="L107" s="12"/>
    </row>
    <row r="108" customFormat="false" ht="12.8" hidden="false" customHeight="false" outlineLevel="0" collapsed="false">
      <c r="A108" s="58" t="n">
        <v>103</v>
      </c>
      <c r="B108" s="59" t="n">
        <v>1.35739106879278E-059</v>
      </c>
      <c r="C108" s="46" t="n">
        <v>0.999999999999945</v>
      </c>
      <c r="D108" s="46" t="n">
        <v>5.46229728115577E-014</v>
      </c>
      <c r="E108" s="60" t="n">
        <v>1.78496925546251E-056</v>
      </c>
      <c r="F108" s="4" t="n">
        <v>8.45931558935361</v>
      </c>
      <c r="G108" s="46" t="n">
        <v>1</v>
      </c>
      <c r="H108" s="45" t="n">
        <v>3.33430911183231E-058</v>
      </c>
      <c r="I108" s="46" t="n">
        <v>1</v>
      </c>
      <c r="J108" s="46" t="n">
        <v>-2.22044604925031E-016</v>
      </c>
      <c r="K108" s="47" t="n">
        <v>4.38461648205949E-055</v>
      </c>
      <c r="L108" s="12"/>
    </row>
    <row r="109" customFormat="false" ht="12.8" hidden="false" customHeight="false" outlineLevel="0" collapsed="false">
      <c r="A109" s="58" t="n">
        <v>104</v>
      </c>
      <c r="B109" s="59" t="n">
        <v>1.4783950174127E-060</v>
      </c>
      <c r="C109" s="46" t="n">
        <v>0.999999999999945</v>
      </c>
      <c r="D109" s="46" t="n">
        <v>5.46229728115577E-014</v>
      </c>
      <c r="E109" s="60" t="n">
        <v>1.9440894478977E-057</v>
      </c>
      <c r="F109" s="4" t="n">
        <v>8.54144486692015</v>
      </c>
      <c r="G109" s="46" t="n">
        <v>1</v>
      </c>
      <c r="H109" s="45" t="n">
        <v>3.90368276536635E-059</v>
      </c>
      <c r="I109" s="46" t="n">
        <v>1</v>
      </c>
      <c r="J109" s="46" t="n">
        <v>-2.22044604925031E-016</v>
      </c>
      <c r="K109" s="47" t="n">
        <v>5.13334283645675E-056</v>
      </c>
      <c r="L109" s="12"/>
    </row>
    <row r="110" customFormat="false" ht="12.8" hidden="false" customHeight="false" outlineLevel="0" collapsed="false">
      <c r="A110" s="58" t="n">
        <v>105</v>
      </c>
      <c r="B110" s="59" t="n">
        <v>1.59353481627662E-061</v>
      </c>
      <c r="C110" s="46" t="n">
        <v>0.999999999999945</v>
      </c>
      <c r="D110" s="46" t="n">
        <v>5.46229728115577E-014</v>
      </c>
      <c r="E110" s="60" t="n">
        <v>2.09549828340375E-058</v>
      </c>
      <c r="F110" s="4" t="n">
        <v>8.62357414448669</v>
      </c>
      <c r="G110" s="46" t="n">
        <v>1</v>
      </c>
      <c r="H110" s="45" t="n">
        <v>4.5267573513728E-060</v>
      </c>
      <c r="I110" s="46" t="n">
        <v>1</v>
      </c>
      <c r="J110" s="46" t="n">
        <v>-2.22044604925031E-016</v>
      </c>
      <c r="K110" s="47" t="n">
        <v>5.95268591705523E-057</v>
      </c>
      <c r="L110" s="12"/>
    </row>
    <row r="111" customFormat="false" ht="12.8" hidden="false" customHeight="false" outlineLevel="0" collapsed="false">
      <c r="A111" s="58" t="n">
        <v>106</v>
      </c>
      <c r="B111" s="59" t="n">
        <v>1.70003273469821E-062</v>
      </c>
      <c r="C111" s="46" t="n">
        <v>0.999999999999945</v>
      </c>
      <c r="D111" s="46" t="n">
        <v>5.46229728115577E-014</v>
      </c>
      <c r="E111" s="60" t="n">
        <v>2.23554304612814E-059</v>
      </c>
      <c r="F111" s="4" t="n">
        <v>8.70570342205323</v>
      </c>
      <c r="G111" s="46" t="n">
        <v>1</v>
      </c>
      <c r="H111" s="45" t="n">
        <v>5.1997605844298E-061</v>
      </c>
      <c r="I111" s="46" t="n">
        <v>1</v>
      </c>
      <c r="J111" s="46" t="n">
        <v>-2.22044604925031E-016</v>
      </c>
      <c r="K111" s="47" t="n">
        <v>6.83768516852518E-058</v>
      </c>
      <c r="L111" s="12"/>
    </row>
    <row r="112" customFormat="false" ht="12.8" hidden="false" customHeight="false" outlineLevel="0" collapsed="false">
      <c r="A112" s="58" t="n">
        <v>107</v>
      </c>
      <c r="B112" s="59" t="n">
        <v>1.79521318564952E-063</v>
      </c>
      <c r="C112" s="46" t="n">
        <v>0.999999999999945</v>
      </c>
      <c r="D112" s="46" t="n">
        <v>5.46229728115577E-014</v>
      </c>
      <c r="E112" s="60" t="n">
        <v>2.36070533912912E-060</v>
      </c>
      <c r="F112" s="4" t="n">
        <v>8.78783269961977</v>
      </c>
      <c r="G112" s="46" t="n">
        <v>1</v>
      </c>
      <c r="H112" s="45" t="n">
        <v>5.91699997276322E-062</v>
      </c>
      <c r="I112" s="46" t="n">
        <v>1</v>
      </c>
      <c r="J112" s="46" t="n">
        <v>-2.22044604925031E-016</v>
      </c>
      <c r="K112" s="47" t="n">
        <v>7.78085496418364E-059</v>
      </c>
      <c r="L112" s="12"/>
    </row>
    <row r="113" customFormat="false" ht="12.8" hidden="false" customHeight="false" outlineLevel="0" collapsed="false">
      <c r="A113" s="58" t="n">
        <v>108</v>
      </c>
      <c r="B113" s="59" t="n">
        <v>1.87661606807253E-064</v>
      </c>
      <c r="C113" s="46" t="n">
        <v>0.999999999999945</v>
      </c>
      <c r="D113" s="46" t="n">
        <v>5.46229728115577E-014</v>
      </c>
      <c r="E113" s="60" t="n">
        <v>2.46775012951538E-061</v>
      </c>
      <c r="F113" s="4" t="n">
        <v>8.86996197718631</v>
      </c>
      <c r="G113" s="46" t="n">
        <v>1</v>
      </c>
      <c r="H113" s="45" t="n">
        <v>6.67082901593247E-063</v>
      </c>
      <c r="I113" s="46" t="n">
        <v>1</v>
      </c>
      <c r="J113" s="46" t="n">
        <v>-2.22044604925031E-016</v>
      </c>
      <c r="K113" s="47" t="n">
        <v>8.7721401559512E-060</v>
      </c>
      <c r="L113" s="12"/>
    </row>
    <row r="114" customFormat="false" ht="12.8" hidden="false" customHeight="false" outlineLevel="0" collapsed="false">
      <c r="A114" s="58" t="n">
        <v>109</v>
      </c>
      <c r="B114" s="59" t="n">
        <v>1.94210374188763E-065</v>
      </c>
      <c r="C114" s="46" t="n">
        <v>0.999999999999945</v>
      </c>
      <c r="D114" s="46" t="n">
        <v>5.46229728115577E-014</v>
      </c>
      <c r="E114" s="60" t="n">
        <v>2.55386642058224E-062</v>
      </c>
      <c r="F114" s="4" t="n">
        <v>8.95209125475285</v>
      </c>
      <c r="G114" s="46" t="n">
        <v>1</v>
      </c>
      <c r="H114" s="45" t="n">
        <v>7.45169907912946E-064</v>
      </c>
      <c r="I114" s="46" t="n">
        <v>1</v>
      </c>
      <c r="J114" s="46" t="n">
        <v>-2.22044604925031E-016</v>
      </c>
      <c r="K114" s="47" t="n">
        <v>9.79898428905524E-061</v>
      </c>
      <c r="L114" s="12"/>
    </row>
    <row r="115" customFormat="false" ht="12.8" hidden="false" customHeight="false" outlineLevel="0" collapsed="false">
      <c r="A115" s="58" t="n">
        <v>110</v>
      </c>
      <c r="B115" s="59" t="n">
        <v>1.9899550660293E-066</v>
      </c>
      <c r="C115" s="46" t="n">
        <v>0.999999999999945</v>
      </c>
      <c r="D115" s="46" t="n">
        <v>5.46229728115577E-014</v>
      </c>
      <c r="E115" s="60" t="n">
        <v>2.61679091182853E-063</v>
      </c>
      <c r="F115" s="4" t="n">
        <v>9.03422053231939</v>
      </c>
      <c r="G115" s="46" t="n">
        <v>1</v>
      </c>
      <c r="H115" s="45" t="n">
        <v>8.24830327361553E-065</v>
      </c>
      <c r="I115" s="46" t="n">
        <v>1</v>
      </c>
      <c r="J115" s="46" t="n">
        <v>-2.22044604925031E-016</v>
      </c>
      <c r="K115" s="47" t="n">
        <v>1.08465188048044E-061</v>
      </c>
      <c r="L115" s="12"/>
    </row>
    <row r="116" customFormat="false" ht="12.8" hidden="false" customHeight="false" outlineLevel="0" collapsed="false">
      <c r="A116" s="58" t="n">
        <v>111</v>
      </c>
      <c r="B116" s="59" t="n">
        <v>2.01894068751815E-067</v>
      </c>
      <c r="C116" s="46" t="n">
        <v>0.999999999999945</v>
      </c>
      <c r="D116" s="46" t="n">
        <v>5.46229728115577E-014</v>
      </c>
      <c r="E116" s="60" t="n">
        <v>2.65490700408637E-064</v>
      </c>
      <c r="F116" s="4" t="n">
        <v>9.11634980988593</v>
      </c>
      <c r="G116" s="46" t="n">
        <v>1</v>
      </c>
      <c r="H116" s="45" t="n">
        <v>9.0478134841545E-066</v>
      </c>
      <c r="I116" s="46" t="n">
        <v>1</v>
      </c>
      <c r="J116" s="46" t="n">
        <v>-2.22044604925031E-016</v>
      </c>
      <c r="K116" s="47" t="n">
        <v>1.18978747316632E-062</v>
      </c>
      <c r="L116" s="12"/>
    </row>
    <row r="117" customFormat="false" ht="12.8" hidden="false" customHeight="false" outlineLevel="0" collapsed="false">
      <c r="A117" s="58" t="n">
        <v>112</v>
      </c>
      <c r="B117" s="59" t="n">
        <v>2.02837498979627E-068</v>
      </c>
      <c r="C117" s="46" t="n">
        <v>0.999999999999945</v>
      </c>
      <c r="D117" s="46" t="n">
        <v>5.46229728115577E-014</v>
      </c>
      <c r="E117" s="60" t="n">
        <v>2.6673131115821E-065</v>
      </c>
      <c r="F117" s="4" t="n">
        <v>9.19847908745247</v>
      </c>
      <c r="G117" s="46" t="n">
        <v>1</v>
      </c>
      <c r="H117" s="45" t="n">
        <v>9.83620596202312E-067</v>
      </c>
      <c r="I117" s="46" t="n">
        <v>1</v>
      </c>
      <c r="J117" s="46" t="n">
        <v>-2.22044604925031E-016</v>
      </c>
      <c r="K117" s="47" t="n">
        <v>1.29346108400604E-063</v>
      </c>
      <c r="L117" s="12"/>
    </row>
    <row r="118" customFormat="false" ht="12.8" hidden="false" customHeight="false" outlineLevel="0" collapsed="false">
      <c r="A118" s="58" t="n">
        <v>113</v>
      </c>
      <c r="B118" s="59" t="n">
        <v>2.01814168615078E-069</v>
      </c>
      <c r="C118" s="46" t="n">
        <v>0.999999999999945</v>
      </c>
      <c r="D118" s="46" t="n">
        <v>5.46229728115577E-014</v>
      </c>
      <c r="E118" s="60" t="n">
        <v>2.65385631728828E-066</v>
      </c>
      <c r="F118" s="4" t="n">
        <v>9.28060836501901</v>
      </c>
      <c r="G118" s="46" t="n">
        <v>1</v>
      </c>
      <c r="H118" s="45" t="n">
        <v>1.05986650606854E-067</v>
      </c>
      <c r="I118" s="46" t="n">
        <v>1</v>
      </c>
      <c r="J118" s="46" t="n">
        <v>-2.22044604925031E-016</v>
      </c>
      <c r="K118" s="47" t="n">
        <v>1.39372445548012E-064</v>
      </c>
      <c r="L118" s="12"/>
    </row>
    <row r="119" customFormat="false" ht="12.8" hidden="false" customHeight="false" outlineLevel="0" collapsed="false">
      <c r="A119" s="58" t="n">
        <v>114</v>
      </c>
      <c r="B119" s="59" t="n">
        <v>1.98869184026336E-070</v>
      </c>
      <c r="C119" s="46" t="n">
        <v>0.999999999999945</v>
      </c>
      <c r="D119" s="46" t="n">
        <v>5.46229728115577E-014</v>
      </c>
      <c r="E119" s="60" t="n">
        <v>2.61512976994631E-067</v>
      </c>
      <c r="F119" s="4" t="n">
        <v>9.36273764258555</v>
      </c>
      <c r="G119" s="46" t="n">
        <v>1</v>
      </c>
      <c r="H119" s="45" t="n">
        <v>1.13200491835618E-068</v>
      </c>
      <c r="I119" s="46" t="n">
        <v>1</v>
      </c>
      <c r="J119" s="46" t="n">
        <v>-2.22044604925031E-016</v>
      </c>
      <c r="K119" s="47" t="n">
        <v>1.48858646763837E-065</v>
      </c>
      <c r="L119" s="12"/>
    </row>
    <row r="120" customFormat="false" ht="12.8" hidden="false" customHeight="false" outlineLevel="0" collapsed="false">
      <c r="A120" s="58" t="n">
        <v>115</v>
      </c>
      <c r="B120" s="59" t="n">
        <v>1.94101495339804E-071</v>
      </c>
      <c r="C120" s="46" t="n">
        <v>0.999999999999945</v>
      </c>
      <c r="D120" s="46" t="n">
        <v>5.46229728115577E-014</v>
      </c>
      <c r="E120" s="60" t="n">
        <v>2.55243466371843E-068</v>
      </c>
      <c r="F120" s="4" t="n">
        <v>9.44486692015209</v>
      </c>
      <c r="G120" s="46" t="n">
        <v>1</v>
      </c>
      <c r="H120" s="45" t="n">
        <v>1.1985398290164E-069</v>
      </c>
      <c r="I120" s="46" t="n">
        <v>1</v>
      </c>
      <c r="J120" s="46" t="n">
        <v>-2.22044604925031E-016</v>
      </c>
      <c r="K120" s="47" t="n">
        <v>1.57607987515657E-066</v>
      </c>
      <c r="L120" s="12"/>
    </row>
    <row r="121" customFormat="false" ht="12.8" hidden="false" customHeight="false" outlineLevel="0" collapsed="false">
      <c r="A121" s="58" t="n">
        <v>116</v>
      </c>
      <c r="B121" s="59" t="n">
        <v>1.87658551730394E-072</v>
      </c>
      <c r="C121" s="46" t="n">
        <v>0.999999999999945</v>
      </c>
      <c r="D121" s="46" t="n">
        <v>5.46229728115577E-014</v>
      </c>
      <c r="E121" s="60" t="n">
        <v>2.46770995525468E-069</v>
      </c>
      <c r="F121" s="4" t="n">
        <v>9.52699619771863</v>
      </c>
      <c r="G121" s="46" t="n">
        <v>1</v>
      </c>
      <c r="H121" s="45" t="n">
        <v>1.25804587735997E-070</v>
      </c>
      <c r="I121" s="46" t="n">
        <v>1</v>
      </c>
      <c r="J121" s="46" t="n">
        <v>-2.22044604925031E-016</v>
      </c>
      <c r="K121" s="47" t="n">
        <v>1.65433032872836E-067</v>
      </c>
      <c r="L121" s="12"/>
    </row>
    <row r="122" customFormat="false" ht="12.8" hidden="false" customHeight="false" outlineLevel="0" collapsed="false">
      <c r="A122" s="58" t="n">
        <v>117</v>
      </c>
      <c r="B122" s="59" t="n">
        <v>1.79728894899547E-073</v>
      </c>
      <c r="C122" s="46" t="n">
        <v>0.999999999999945</v>
      </c>
      <c r="D122" s="46" t="n">
        <v>5.46229728115577E-014</v>
      </c>
      <c r="E122" s="60" t="n">
        <v>2.36343496792904E-070</v>
      </c>
      <c r="F122" s="4" t="n">
        <v>9.60912547528517</v>
      </c>
      <c r="G122" s="46" t="n">
        <v>1</v>
      </c>
      <c r="H122" s="45" t="n">
        <v>1.30921994992748E-071</v>
      </c>
      <c r="I122" s="46" t="n">
        <v>1</v>
      </c>
      <c r="J122" s="46" t="n">
        <v>-2.22044604925031E-016</v>
      </c>
      <c r="K122" s="47" t="n">
        <v>1.72162423415463E-068</v>
      </c>
      <c r="L122" s="12"/>
    </row>
    <row r="123" customFormat="false" ht="12.8" hidden="false" customHeight="false" outlineLevel="0" collapsed="false">
      <c r="A123" s="58" t="n">
        <v>118</v>
      </c>
      <c r="B123" s="59" t="n">
        <v>1.70533198233532E-074</v>
      </c>
      <c r="C123" s="46" t="n">
        <v>0.999999999999945</v>
      </c>
      <c r="D123" s="46" t="n">
        <v>5.46229728115577E-014</v>
      </c>
      <c r="E123" s="60" t="n">
        <v>2.24251155677094E-071</v>
      </c>
      <c r="F123" s="4" t="n">
        <v>9.69125475285171</v>
      </c>
      <c r="G123" s="46" t="n">
        <v>1</v>
      </c>
      <c r="H123" s="45" t="n">
        <v>1.35092924839503E-072</v>
      </c>
      <c r="I123" s="46" t="n">
        <v>1</v>
      </c>
      <c r="J123" s="46" t="n">
        <v>-2.22044604925031E-016</v>
      </c>
      <c r="K123" s="47" t="n">
        <v>1.77647196163947E-069</v>
      </c>
      <c r="L123" s="12"/>
    </row>
    <row r="124" customFormat="false" ht="12.8" hidden="false" customHeight="false" outlineLevel="0" collapsed="false">
      <c r="A124" s="58" t="n">
        <v>119</v>
      </c>
      <c r="B124" s="59" t="n">
        <v>1.60314331489466E-075</v>
      </c>
      <c r="C124" s="46" t="n">
        <v>0.999999999999945</v>
      </c>
      <c r="D124" s="46" t="n">
        <v>5.46229728115577E-014</v>
      </c>
      <c r="E124" s="60" t="n">
        <v>2.10813345908648E-072</v>
      </c>
      <c r="F124" s="4" t="n">
        <v>9.77338403041825</v>
      </c>
      <c r="G124" s="46" t="n">
        <v>1</v>
      </c>
      <c r="H124" s="45" t="n">
        <v>1.38225331593485E-073</v>
      </c>
      <c r="I124" s="46" t="n">
        <v>1</v>
      </c>
      <c r="J124" s="46" t="n">
        <v>-2.22044604925031E-016</v>
      </c>
      <c r="K124" s="47" t="n">
        <v>1.81766311045433E-070</v>
      </c>
      <c r="L124" s="12"/>
    </row>
    <row r="125" customFormat="false" ht="12.8" hidden="false" customHeight="false" outlineLevel="0" collapsed="false">
      <c r="A125" s="58" t="n">
        <v>120</v>
      </c>
      <c r="B125" s="59" t="n">
        <v>1.49327056434113E-076</v>
      </c>
      <c r="C125" s="46" t="n">
        <v>0.999999999999945</v>
      </c>
      <c r="D125" s="46" t="n">
        <v>5.46229728115577E-014</v>
      </c>
      <c r="E125" s="60" t="n">
        <v>1.96365079210859E-073</v>
      </c>
      <c r="F125" s="4" t="n">
        <v>9.85551330798479</v>
      </c>
      <c r="G125" s="46" t="n">
        <v>1</v>
      </c>
      <c r="H125" s="45" t="n">
        <v>1.40251783214068E-074</v>
      </c>
      <c r="I125" s="46" t="n">
        <v>1</v>
      </c>
      <c r="J125" s="46" t="n">
        <v>-2.22044604925031E-016</v>
      </c>
      <c r="K125" s="47" t="n">
        <v>1.844310949265E-071</v>
      </c>
      <c r="L125" s="12"/>
    </row>
    <row r="126" customFormat="false" ht="12.8" hidden="false" customHeight="false" outlineLevel="0" collapsed="false">
      <c r="A126" s="58" t="n">
        <v>121</v>
      </c>
      <c r="B126" s="59" t="n">
        <v>1.37827938857469E-077</v>
      </c>
      <c r="C126" s="46" t="n">
        <v>0.999999999999945</v>
      </c>
      <c r="D126" s="46" t="n">
        <v>5.46229728115577E-014</v>
      </c>
      <c r="E126" s="60" t="n">
        <v>1.81243739597572E-074</v>
      </c>
      <c r="F126" s="4" t="n">
        <v>9.93764258555133</v>
      </c>
      <c r="G126" s="46" t="n">
        <v>1</v>
      </c>
      <c r="H126" s="45" t="n">
        <v>1.41131844908555E-075</v>
      </c>
      <c r="I126" s="46" t="n">
        <v>1</v>
      </c>
      <c r="J126" s="46" t="n">
        <v>-2.22044604925031E-016</v>
      </c>
      <c r="K126" s="47" t="n">
        <v>1.8558837605475E-072</v>
      </c>
      <c r="L126" s="12"/>
    </row>
    <row r="127" customFormat="false" ht="12.8" hidden="false" customHeight="false" outlineLevel="0" collapsed="false">
      <c r="A127" s="58" t="n">
        <v>122</v>
      </c>
      <c r="B127" s="59" t="n">
        <v>1.26066001988523E-078</v>
      </c>
      <c r="C127" s="46" t="n">
        <v>0.999999999999945</v>
      </c>
      <c r="D127" s="46" t="n">
        <v>5.46229728115577E-014</v>
      </c>
      <c r="E127" s="60" t="n">
        <v>1.65776792614908E-075</v>
      </c>
      <c r="F127" s="4" t="n">
        <v>10.0197718631179</v>
      </c>
      <c r="G127" s="46" t="n">
        <v>1</v>
      </c>
      <c r="H127" s="45" t="n">
        <v>1.40853351589823E-076</v>
      </c>
      <c r="I127" s="46" t="n">
        <v>1</v>
      </c>
      <c r="J127" s="46" t="n">
        <v>-2.22044604925031E-016</v>
      </c>
      <c r="K127" s="47" t="n">
        <v>1.85222157340617E-073</v>
      </c>
      <c r="L127" s="12"/>
    </row>
    <row r="128" customFormat="false" ht="12.8" hidden="false" customHeight="false" outlineLevel="0" collapsed="false">
      <c r="A128" s="58" t="n">
        <v>123</v>
      </c>
      <c r="B128" s="59" t="n">
        <v>1.14274553888237E-079</v>
      </c>
      <c r="C128" s="46" t="n">
        <v>0.999999999999945</v>
      </c>
      <c r="D128" s="46" t="n">
        <v>5.46229728115577E-014</v>
      </c>
      <c r="E128" s="60" t="n">
        <v>1.50271038363031E-076</v>
      </c>
      <c r="F128" s="4" t="n">
        <v>10.1019011406844</v>
      </c>
      <c r="G128" s="46" t="n">
        <v>1</v>
      </c>
      <c r="H128" s="45" t="n">
        <v>1.39432518323259E-077</v>
      </c>
      <c r="I128" s="46" t="n">
        <v>1</v>
      </c>
      <c r="J128" s="46" t="n">
        <v>-2.22044604925031E-016</v>
      </c>
      <c r="K128" s="47" t="n">
        <v>1.83353761595085E-074</v>
      </c>
      <c r="L128" s="12"/>
    </row>
    <row r="129" customFormat="false" ht="12.8" hidden="false" customHeight="false" outlineLevel="0" collapsed="false">
      <c r="A129" s="58" t="n">
        <v>124</v>
      </c>
      <c r="B129" s="59" t="n">
        <v>1.02664507261666E-080</v>
      </c>
      <c r="C129" s="46" t="n">
        <v>0.999999999999945</v>
      </c>
      <c r="D129" s="46" t="n">
        <v>5.46229728115577E-014</v>
      </c>
      <c r="E129" s="60" t="n">
        <v>1.3500382704909E-077</v>
      </c>
      <c r="F129" s="4" t="n">
        <v>10.184030418251</v>
      </c>
      <c r="G129" s="46" t="n">
        <v>1</v>
      </c>
      <c r="H129" s="45" t="n">
        <v>1.36912904416879E-078</v>
      </c>
      <c r="I129" s="46" t="n">
        <v>1</v>
      </c>
      <c r="J129" s="46" t="n">
        <v>-2.22044604925031E-016</v>
      </c>
      <c r="K129" s="47" t="n">
        <v>1.80040469308196E-075</v>
      </c>
      <c r="L129" s="12"/>
    </row>
    <row r="130" customFormat="false" ht="12.8" hidden="false" customHeight="false" outlineLevel="0" collapsed="false">
      <c r="A130" s="58" t="n">
        <v>125</v>
      </c>
      <c r="B130" s="59" t="n">
        <v>9.14193855316963E-082</v>
      </c>
      <c r="C130" s="46" t="n">
        <v>0.999999999999945</v>
      </c>
      <c r="D130" s="46" t="n">
        <v>5.46229728115577E-014</v>
      </c>
      <c r="E130" s="60" t="n">
        <v>1.20216491974181E-078</v>
      </c>
      <c r="F130" s="4" t="n">
        <v>10.2661596958175</v>
      </c>
      <c r="G130" s="46" t="n">
        <v>1</v>
      </c>
      <c r="H130" s="45" t="n">
        <v>1.33363310598664E-079</v>
      </c>
      <c r="I130" s="46" t="n">
        <v>1</v>
      </c>
      <c r="J130" s="46" t="n">
        <v>-2.22044604925031E-016</v>
      </c>
      <c r="K130" s="47" t="n">
        <v>1.75372753437243E-076</v>
      </c>
      <c r="L130" s="12"/>
    </row>
    <row r="131" customFormat="false" ht="12.8" hidden="false" customHeight="false" outlineLevel="0" collapsed="false">
      <c r="A131" s="58" t="n">
        <v>126</v>
      </c>
      <c r="B131" s="59" t="n">
        <v>8.06920848410611E-083</v>
      </c>
      <c r="C131" s="46" t="n">
        <v>0.999999999999945</v>
      </c>
      <c r="D131" s="46" t="n">
        <v>5.46229728115577E-014</v>
      </c>
      <c r="E131" s="60" t="n">
        <v>1.06110091565995E-079</v>
      </c>
      <c r="F131" s="4" t="n">
        <v>10.348288973384</v>
      </c>
      <c r="G131" s="46" t="n">
        <v>1</v>
      </c>
      <c r="H131" s="45" t="n">
        <v>1.28874745324253E-080</v>
      </c>
      <c r="I131" s="46" t="n">
        <v>1</v>
      </c>
      <c r="J131" s="46" t="n">
        <v>-2.22044604925031E-016</v>
      </c>
      <c r="K131" s="47" t="n">
        <v>1.69470290101392E-077</v>
      </c>
      <c r="L131" s="12"/>
    </row>
    <row r="132" customFormat="false" ht="12.8" hidden="false" customHeight="false" outlineLevel="0" collapsed="false">
      <c r="A132" s="58" t="n">
        <v>127</v>
      </c>
      <c r="B132" s="59" t="n">
        <v>7.06033474692926E-084</v>
      </c>
      <c r="C132" s="46" t="n">
        <v>0.999999999999945</v>
      </c>
      <c r="D132" s="46" t="n">
        <v>5.46229728115577E-014</v>
      </c>
      <c r="E132" s="60" t="n">
        <v>9.28434019221197E-081</v>
      </c>
      <c r="F132" s="4" t="n">
        <v>10.4304182509506</v>
      </c>
      <c r="G132" s="46" t="n">
        <v>1</v>
      </c>
      <c r="H132" s="45" t="n">
        <v>1.23556641952021E-081</v>
      </c>
      <c r="I132" s="46" t="n">
        <v>1</v>
      </c>
      <c r="J132" s="46" t="n">
        <v>-2.22044604925031E-016</v>
      </c>
      <c r="K132" s="47" t="n">
        <v>1.62476984166908E-078</v>
      </c>
      <c r="L132" s="12"/>
    </row>
    <row r="133" customFormat="false" ht="12.8" hidden="false" customHeight="false" outlineLevel="0" collapsed="false">
      <c r="A133" s="58" t="n">
        <v>128</v>
      </c>
      <c r="B133" s="59" t="n">
        <v>6.12418054859226E-085</v>
      </c>
      <c r="C133" s="46" t="n">
        <v>0.999999999999945</v>
      </c>
      <c r="D133" s="46" t="n">
        <v>5.46229728115577E-014</v>
      </c>
      <c r="E133" s="60" t="n">
        <v>8.05329742139882E-082</v>
      </c>
      <c r="F133" s="4" t="n">
        <v>10.5125475285171</v>
      </c>
      <c r="G133" s="46" t="n">
        <v>1</v>
      </c>
      <c r="H133" s="45" t="n">
        <v>1.17532540629997E-082</v>
      </c>
      <c r="I133" s="46" t="n">
        <v>1</v>
      </c>
      <c r="J133" s="46" t="n">
        <v>-2.22044604925031E-016</v>
      </c>
      <c r="K133" s="47" t="n">
        <v>1.54555290928446E-079</v>
      </c>
      <c r="L133" s="12"/>
    </row>
    <row r="134" customFormat="false" ht="12.8" hidden="false" customHeight="false" outlineLevel="0" collapsed="false">
      <c r="A134" s="58" t="n">
        <v>129</v>
      </c>
      <c r="B134" s="59" t="n">
        <v>5.26653793463668E-086</v>
      </c>
      <c r="C134" s="46" t="n">
        <v>0.999999999999945</v>
      </c>
      <c r="D134" s="46" t="n">
        <v>5.46229728115577E-014</v>
      </c>
      <c r="E134" s="60" t="n">
        <v>6.92549738404724E-083</v>
      </c>
      <c r="F134" s="4" t="n">
        <v>10.5946768060837</v>
      </c>
      <c r="G134" s="46" t="n">
        <v>1</v>
      </c>
      <c r="H134" s="45" t="n">
        <v>1.10935465782692E-083</v>
      </c>
      <c r="I134" s="46" t="n">
        <v>1</v>
      </c>
      <c r="J134" s="46" t="n">
        <v>-2.22044604925031E-016</v>
      </c>
      <c r="K134" s="47" t="n">
        <v>1.4588013750424E-080</v>
      </c>
      <c r="L134" s="12"/>
    </row>
    <row r="135" customFormat="false" ht="12.8" hidden="false" customHeight="false" outlineLevel="0" collapsed="false">
      <c r="A135" s="58" t="n">
        <v>130</v>
      </c>
      <c r="B135" s="59" t="n">
        <v>4.49037670056011E-087</v>
      </c>
      <c r="C135" s="46" t="n">
        <v>0.999999999999945</v>
      </c>
      <c r="D135" s="46" t="n">
        <v>5.46229728115577E-014</v>
      </c>
      <c r="E135" s="60" t="n">
        <v>5.90484536123654E-084</v>
      </c>
      <c r="F135" s="4" t="n">
        <v>10.6768060836502</v>
      </c>
      <c r="G135" s="46" t="n">
        <v>1</v>
      </c>
      <c r="H135" s="45" t="n">
        <v>1.03903231840627E-084</v>
      </c>
      <c r="I135" s="46" t="n">
        <v>1</v>
      </c>
      <c r="J135" s="46" t="n">
        <v>-2.22044604925031E-016</v>
      </c>
      <c r="K135" s="47" t="n">
        <v>1.36632749870424E-081</v>
      </c>
      <c r="L135" s="12"/>
    </row>
    <row r="136" customFormat="false" ht="12.8" hidden="false" customHeight="false" outlineLevel="0" collapsed="false">
      <c r="A136" s="58" t="n">
        <v>131</v>
      </c>
      <c r="B136" s="59" t="n">
        <v>3.79617349658538E-088</v>
      </c>
      <c r="C136" s="46" t="n">
        <v>0.999999999999945</v>
      </c>
      <c r="D136" s="46" t="n">
        <v>5.46229728115577E-014</v>
      </c>
      <c r="E136" s="60" t="n">
        <v>4.99196814800977E-085</v>
      </c>
      <c r="F136" s="4" t="n">
        <v>10.7589353612167</v>
      </c>
      <c r="G136" s="46" t="n">
        <v>1</v>
      </c>
      <c r="H136" s="45" t="n">
        <v>9.65738972790669E-086</v>
      </c>
      <c r="I136" s="46" t="n">
        <v>1</v>
      </c>
      <c r="J136" s="46" t="n">
        <v>-2.22044604925031E-016</v>
      </c>
      <c r="K136" s="47" t="n">
        <v>1.26994674921973E-082</v>
      </c>
      <c r="L136" s="12"/>
    </row>
    <row r="137" customFormat="false" ht="12.8" hidden="false" customHeight="false" outlineLevel="0" collapsed="false">
      <c r="A137" s="58" t="n">
        <v>132</v>
      </c>
      <c r="B137" s="59" t="n">
        <v>3.18229214100615E-089</v>
      </c>
      <c r="C137" s="46" t="n">
        <v>0.999999999999945</v>
      </c>
      <c r="D137" s="46" t="n">
        <v>5.46229728115577E-014</v>
      </c>
      <c r="E137" s="60" t="n">
        <v>4.18471416542309E-086</v>
      </c>
      <c r="F137" s="4" t="n">
        <v>10.8410646387833</v>
      </c>
      <c r="G137" s="46" t="n">
        <v>1</v>
      </c>
      <c r="H137" s="45" t="n">
        <v>8.90815620945378E-087</v>
      </c>
      <c r="I137" s="46" t="n">
        <v>1</v>
      </c>
      <c r="J137" s="46" t="n">
        <v>-2.22044604925031E-016</v>
      </c>
      <c r="K137" s="47" t="n">
        <v>1.17142254154317E-083</v>
      </c>
      <c r="L137" s="12"/>
    </row>
    <row r="138" customFormat="false" ht="12.8" hidden="false" customHeight="false" outlineLevel="0" collapsed="false">
      <c r="A138" s="58" t="n">
        <v>133</v>
      </c>
      <c r="B138" s="59" t="n">
        <v>2.64538795784574E-090</v>
      </c>
      <c r="C138" s="46" t="n">
        <v>0.999999999999945</v>
      </c>
      <c r="D138" s="46" t="n">
        <v>5.46229728115577E-014</v>
      </c>
      <c r="E138" s="60" t="n">
        <v>3.47868516456715E-087</v>
      </c>
      <c r="F138" s="4" t="n">
        <v>10.9231939163498</v>
      </c>
      <c r="G138" s="46" t="n">
        <v>1</v>
      </c>
      <c r="H138" s="45" t="n">
        <v>8.15526692803656E-088</v>
      </c>
      <c r="I138" s="46" t="n">
        <v>1</v>
      </c>
      <c r="J138" s="46" t="n">
        <v>-2.22044604925031E-016</v>
      </c>
      <c r="K138" s="47" t="n">
        <v>1.07241760103681E-084</v>
      </c>
      <c r="L138" s="12"/>
    </row>
    <row r="139" customFormat="false" ht="12.8" hidden="false" customHeight="false" outlineLevel="0" collapsed="false">
      <c r="A139" s="58" t="n">
        <v>134</v>
      </c>
      <c r="B139" s="59" t="n">
        <v>2.18081222358325E-091</v>
      </c>
      <c r="C139" s="46" t="n">
        <v>0.999999999999945</v>
      </c>
      <c r="D139" s="46" t="n">
        <v>5.46229728115577E-014</v>
      </c>
      <c r="E139" s="60" t="n">
        <v>2.86776807401198E-088</v>
      </c>
      <c r="F139" s="4" t="n">
        <v>11.0053231939164</v>
      </c>
      <c r="G139" s="46" t="n">
        <v>1</v>
      </c>
      <c r="H139" s="45" t="n">
        <v>7.41029298671094E-089</v>
      </c>
      <c r="I139" s="46" t="n">
        <v>1</v>
      </c>
      <c r="J139" s="46" t="n">
        <v>-2.22044604925031E-016</v>
      </c>
      <c r="K139" s="47" t="n">
        <v>9.74453527752489E-086</v>
      </c>
      <c r="L139" s="12"/>
    </row>
    <row r="140" customFormat="false" ht="12.8" hidden="false" customHeight="false" outlineLevel="0" collapsed="false">
      <c r="A140" s="58" t="n">
        <v>135</v>
      </c>
      <c r="B140" s="59" t="n">
        <v>1.78299704814941E-092</v>
      </c>
      <c r="C140" s="46" t="n">
        <v>0.999999999999945</v>
      </c>
      <c r="D140" s="46" t="n">
        <v>5.46229728115577E-014</v>
      </c>
      <c r="E140" s="60" t="n">
        <v>2.34464111831647E-089</v>
      </c>
      <c r="F140" s="4" t="n">
        <v>11.0874524714829</v>
      </c>
      <c r="G140" s="46" t="n">
        <v>1</v>
      </c>
      <c r="H140" s="45" t="n">
        <v>6.68349470337784E-090</v>
      </c>
      <c r="I140" s="46" t="n">
        <v>1</v>
      </c>
      <c r="J140" s="46" t="n">
        <v>-2.22044604925031E-016</v>
      </c>
      <c r="K140" s="47" t="n">
        <v>8.78879553494186E-087</v>
      </c>
      <c r="L140" s="12"/>
    </row>
    <row r="141" customFormat="false" ht="12.8" hidden="false" customHeight="false" outlineLevel="0" collapsed="false">
      <c r="A141" s="58" t="n">
        <v>136</v>
      </c>
      <c r="B141" s="59" t="n">
        <v>1.44580574272698E-093</v>
      </c>
      <c r="C141" s="46" t="n">
        <v>0.999999999999945</v>
      </c>
      <c r="D141" s="46" t="n">
        <v>5.46229728115577E-014</v>
      </c>
      <c r="E141" s="60" t="n">
        <v>1.90123455168598E-090</v>
      </c>
      <c r="F141" s="4" t="n">
        <v>11.1695817490494</v>
      </c>
      <c r="G141" s="46" t="n">
        <v>1</v>
      </c>
      <c r="H141" s="45" t="n">
        <v>5.98365709078286E-091</v>
      </c>
      <c r="I141" s="46" t="n">
        <v>1</v>
      </c>
      <c r="J141" s="46" t="n">
        <v>-2.22044604925031E-016</v>
      </c>
      <c r="K141" s="47" t="n">
        <v>7.86850907437946E-088</v>
      </c>
      <c r="L141" s="12"/>
    </row>
    <row r="142" customFormat="false" ht="12.8" hidden="false" customHeight="false" outlineLevel="0" collapsed="false">
      <c r="A142" s="58" t="n">
        <v>137</v>
      </c>
      <c r="B142" s="59" t="n">
        <v>1.16283850922649E-094</v>
      </c>
      <c r="C142" s="46" t="n">
        <v>0.999999999999945</v>
      </c>
      <c r="D142" s="46" t="n">
        <v>5.46229728115577E-014</v>
      </c>
      <c r="E142" s="60" t="n">
        <v>1.52913263963283E-091</v>
      </c>
      <c r="F142" s="4" t="n">
        <v>11.251711026616</v>
      </c>
      <c r="G142" s="46" t="n">
        <v>1</v>
      </c>
      <c r="H142" s="45" t="n">
        <v>5.31799748200828E-092</v>
      </c>
      <c r="I142" s="46" t="n">
        <v>1</v>
      </c>
      <c r="J142" s="46" t="n">
        <v>-2.22044604925031E-016</v>
      </c>
      <c r="K142" s="47" t="n">
        <v>6.99316668884089E-089</v>
      </c>
      <c r="L142" s="12"/>
    </row>
    <row r="143" customFormat="false" ht="12.8" hidden="false" customHeight="false" outlineLevel="0" collapsed="false">
      <c r="A143" s="58" t="n">
        <v>138</v>
      </c>
      <c r="B143" s="59" t="n">
        <v>9.27687771819588E-096</v>
      </c>
      <c r="C143" s="46" t="n">
        <v>0.999999999999945</v>
      </c>
      <c r="D143" s="46" t="n">
        <v>5.46229728115577E-014</v>
      </c>
      <c r="E143" s="60" t="n">
        <v>1.21990941994276E-092</v>
      </c>
      <c r="F143" s="4" t="n">
        <v>11.3338403041825</v>
      </c>
      <c r="G143" s="46" t="n">
        <v>1</v>
      </c>
      <c r="H143" s="45" t="n">
        <v>4.69214082718793E-093</v>
      </c>
      <c r="I143" s="46" t="n">
        <v>1</v>
      </c>
      <c r="J143" s="46" t="n">
        <v>-2.22044604925031E-016</v>
      </c>
      <c r="K143" s="47" t="n">
        <v>6.17016518775213E-090</v>
      </c>
      <c r="L143" s="12"/>
    </row>
    <row r="144" customFormat="false" ht="12.8" hidden="false" customHeight="false" outlineLevel="0" collapsed="false">
      <c r="A144" s="58" t="n">
        <v>139</v>
      </c>
      <c r="B144" s="59" t="n">
        <v>7.34141402159386E-097</v>
      </c>
      <c r="C144" s="46" t="n">
        <v>0.999999999999945</v>
      </c>
      <c r="D144" s="46" t="n">
        <v>5.46229728115577E-014</v>
      </c>
      <c r="E144" s="60" t="n">
        <v>9.65395943839593E-094</v>
      </c>
      <c r="F144" s="4" t="n">
        <v>11.4159695817491</v>
      </c>
      <c r="G144" s="46" t="n">
        <v>1</v>
      </c>
      <c r="H144" s="45" t="n">
        <v>4.11015533423403E-094</v>
      </c>
      <c r="I144" s="46" t="n">
        <v>1</v>
      </c>
      <c r="J144" s="46" t="n">
        <v>-2.22044604925031E-016</v>
      </c>
      <c r="K144" s="47" t="n">
        <v>5.40485426451775E-091</v>
      </c>
      <c r="L144" s="12"/>
    </row>
    <row r="145" customFormat="false" ht="12.8" hidden="false" customHeight="false" outlineLevel="0" collapsed="false">
      <c r="A145" s="58" t="n">
        <v>140</v>
      </c>
      <c r="B145" s="59" t="n">
        <v>5.76335306368116E-098</v>
      </c>
      <c r="C145" s="46" t="n">
        <v>0.999999999999945</v>
      </c>
      <c r="D145" s="46" t="n">
        <v>5.46229728115577E-014</v>
      </c>
      <c r="E145" s="60" t="n">
        <v>7.57880927874073E-095</v>
      </c>
      <c r="F145" s="4" t="n">
        <v>11.4980988593156</v>
      </c>
      <c r="G145" s="46" t="n">
        <v>1</v>
      </c>
      <c r="H145" s="45" t="n">
        <v>3.57463906383449E-095</v>
      </c>
      <c r="I145" s="46" t="n">
        <v>1</v>
      </c>
      <c r="J145" s="46" t="n">
        <v>-2.22044604925031E-016</v>
      </c>
      <c r="K145" s="47" t="n">
        <v>4.70065036894236E-092</v>
      </c>
      <c r="L145" s="12"/>
    </row>
    <row r="146" customFormat="false" ht="12.8" hidden="false" customHeight="false" outlineLevel="0" collapsed="false">
      <c r="A146" s="58" t="n">
        <v>141</v>
      </c>
      <c r="B146" s="59" t="n">
        <v>4.48859272872365E-099</v>
      </c>
      <c r="C146" s="46" t="n">
        <v>0.999999999999945</v>
      </c>
      <c r="D146" s="46" t="n">
        <v>5.46229728115577E-014</v>
      </c>
      <c r="E146" s="60" t="n">
        <v>5.9024994382716E-096</v>
      </c>
      <c r="F146" s="4" t="n">
        <v>11.5802281368821</v>
      </c>
      <c r="G146" s="46" t="n">
        <v>1</v>
      </c>
      <c r="H146" s="45" t="n">
        <v>3.08684684065035E-096</v>
      </c>
      <c r="I146" s="46" t="n">
        <v>1</v>
      </c>
      <c r="J146" s="46" t="n">
        <v>-2.22044604925031E-016</v>
      </c>
      <c r="K146" s="47" t="n">
        <v>4.05920359545521E-093</v>
      </c>
      <c r="L146" s="12"/>
    </row>
    <row r="147" customFormat="false" ht="12.8" hidden="false" customHeight="false" outlineLevel="0" collapsed="false">
      <c r="A147" s="58" t="n">
        <v>142</v>
      </c>
      <c r="B147" s="59" t="n">
        <v>3.4682163113871E-100</v>
      </c>
      <c r="C147" s="46" t="n">
        <v>0.999999999999945</v>
      </c>
      <c r="D147" s="46" t="n">
        <v>5.46229728115577E-014</v>
      </c>
      <c r="E147" s="60" t="n">
        <v>4.56070444947404E-097</v>
      </c>
      <c r="F147" s="4" t="n">
        <v>11.6623574144487</v>
      </c>
      <c r="G147" s="46" t="n">
        <v>1</v>
      </c>
      <c r="H147" s="45" t="n">
        <v>2.64684637158008E-097</v>
      </c>
      <c r="I147" s="46" t="n">
        <v>1</v>
      </c>
      <c r="J147" s="46" t="n">
        <v>-2.22044604925031E-016</v>
      </c>
      <c r="K147" s="47" t="n">
        <v>3.48060297862781E-094</v>
      </c>
      <c r="L147" s="12"/>
    </row>
    <row r="148" customFormat="false" ht="12.8" hidden="false" customHeight="false" outlineLevel="0" collapsed="false">
      <c r="A148" s="58" t="n">
        <v>143</v>
      </c>
      <c r="B148" s="59" t="n">
        <v>2.65879206147119E-101</v>
      </c>
      <c r="C148" s="46" t="n">
        <v>0.999999999999945</v>
      </c>
      <c r="D148" s="46" t="n">
        <v>5.46229728115577E-014</v>
      </c>
      <c r="E148" s="60" t="n">
        <v>3.49631156083462E-098</v>
      </c>
      <c r="F148" s="4" t="n">
        <v>11.7444866920152</v>
      </c>
      <c r="G148" s="46" t="n">
        <v>1</v>
      </c>
      <c r="H148" s="45" t="n">
        <v>2.25369268235419E-098</v>
      </c>
      <c r="I148" s="46" t="n">
        <v>1</v>
      </c>
      <c r="J148" s="46" t="n">
        <v>-2.22044604925031E-016</v>
      </c>
      <c r="K148" s="47" t="n">
        <v>2.96360587729576E-095</v>
      </c>
      <c r="L148" s="12"/>
    </row>
    <row r="149" customFormat="false" ht="12.8" hidden="false" customHeight="false" outlineLevel="0" collapsed="false">
      <c r="A149" s="58" t="n">
        <v>144</v>
      </c>
      <c r="B149" s="59" t="n">
        <v>2.02239375392279E-102</v>
      </c>
      <c r="C149" s="46" t="n">
        <v>0.999999999999945</v>
      </c>
      <c r="D149" s="46" t="n">
        <v>5.46229728115577E-014</v>
      </c>
      <c r="E149" s="60" t="n">
        <v>2.65944778640847E-099</v>
      </c>
      <c r="F149" s="4" t="n">
        <v>11.8266159695817</v>
      </c>
      <c r="G149" s="46" t="n">
        <v>1</v>
      </c>
      <c r="H149" s="45" t="n">
        <v>1.90561077501013E-099</v>
      </c>
      <c r="I149" s="46" t="n">
        <v>1</v>
      </c>
      <c r="J149" s="46" t="n">
        <v>-2.22044604925031E-016</v>
      </c>
      <c r="K149" s="47" t="n">
        <v>2.50587816913832E-096</v>
      </c>
      <c r="L149" s="12"/>
    </row>
    <row r="150" customFormat="false" ht="12.8" hidden="false" customHeight="false" outlineLevel="0" collapsed="false">
      <c r="A150" s="58" t="n">
        <v>145</v>
      </c>
      <c r="B150" s="59" t="n">
        <v>1.52640869213251E-103</v>
      </c>
      <c r="C150" s="46" t="n">
        <v>0.999999999999945</v>
      </c>
      <c r="D150" s="46" t="n">
        <v>5.46229728115577E-014</v>
      </c>
      <c r="E150" s="60" t="n">
        <v>2.00722743015425E-100</v>
      </c>
      <c r="F150" s="4" t="n">
        <v>11.9087452471483</v>
      </c>
      <c r="G150" s="46" t="n">
        <v>1</v>
      </c>
      <c r="H150" s="45" t="n">
        <v>1.60017763035653E-100</v>
      </c>
      <c r="I150" s="46" t="n">
        <v>1</v>
      </c>
      <c r="J150" s="46" t="n">
        <v>-2.22044604925031E-016</v>
      </c>
      <c r="K150" s="47" t="n">
        <v>2.10423358391883E-097</v>
      </c>
      <c r="L150" s="12"/>
    </row>
    <row r="151" customFormat="false" ht="12.8" hidden="false" customHeight="false" outlineLevel="0" collapsed="false">
      <c r="A151" s="58" t="n">
        <v>146</v>
      </c>
      <c r="B151" s="59" t="n">
        <v>1.14319432197864E-104</v>
      </c>
      <c r="C151" s="46" t="n">
        <v>0.999999999999945</v>
      </c>
      <c r="D151" s="46" t="n">
        <v>5.46229728115577E-014</v>
      </c>
      <c r="E151" s="60" t="n">
        <v>1.50330053340191E-101</v>
      </c>
      <c r="F151" s="4" t="n">
        <v>11.9908745247148</v>
      </c>
      <c r="G151" s="46" t="n">
        <v>1</v>
      </c>
      <c r="H151" s="45" t="n">
        <v>1.33449618462635E-101</v>
      </c>
      <c r="I151" s="46" t="n">
        <v>1</v>
      </c>
      <c r="J151" s="46" t="n">
        <v>-2.22044604925031E-016</v>
      </c>
      <c r="K151" s="47" t="n">
        <v>1.75486248278365E-098</v>
      </c>
      <c r="L151" s="12"/>
    </row>
    <row r="152" customFormat="false" ht="12.8" hidden="false" customHeight="false" outlineLevel="0" collapsed="false">
      <c r="A152" s="58" t="n">
        <v>147</v>
      </c>
      <c r="B152" s="59" t="n">
        <v>8.49637079530188E-106</v>
      </c>
      <c r="C152" s="46" t="n">
        <v>0.999999999999945</v>
      </c>
      <c r="D152" s="46" t="n">
        <v>5.46229728115577E-014</v>
      </c>
      <c r="E152" s="60" t="n">
        <v>1.1172727595822E-102</v>
      </c>
      <c r="F152" s="4" t="n">
        <v>12.0730038022814</v>
      </c>
      <c r="G152" s="46" t="n">
        <v>1</v>
      </c>
      <c r="H152" s="45" t="n">
        <v>1.10535555730893E-102</v>
      </c>
      <c r="I152" s="46" t="n">
        <v>1</v>
      </c>
      <c r="J152" s="46" t="n">
        <v>-2.22044604925031E-016</v>
      </c>
      <c r="K152" s="47" t="n">
        <v>1.45354255786124E-099</v>
      </c>
      <c r="L152" s="12"/>
    </row>
    <row r="153" customFormat="false" ht="12.8" hidden="false" customHeight="false" outlineLevel="0" collapsed="false">
      <c r="A153" s="58" t="n">
        <v>148</v>
      </c>
      <c r="B153" s="59" t="n">
        <v>6.26658315793925E-107</v>
      </c>
      <c r="C153" s="46" t="n">
        <v>0.999999999999945</v>
      </c>
      <c r="D153" s="46" t="n">
        <v>5.46229728115577E-014</v>
      </c>
      <c r="E153" s="60" t="n">
        <v>8.24055685269012E-104</v>
      </c>
      <c r="F153" s="4" t="n">
        <v>12.1551330798479</v>
      </c>
      <c r="G153" s="46" t="n">
        <v>1</v>
      </c>
      <c r="H153" s="45" t="n">
        <v>9.09373472135411E-104</v>
      </c>
      <c r="I153" s="46" t="n">
        <v>1</v>
      </c>
      <c r="J153" s="46" t="n">
        <v>-2.22044604925031E-016</v>
      </c>
      <c r="K153" s="47" t="n">
        <v>1.19582611585807E-100</v>
      </c>
      <c r="L153" s="12"/>
    </row>
    <row r="154" customFormat="false" ht="12.8" hidden="false" customHeight="false" outlineLevel="0" collapsed="false">
      <c r="A154" s="58" t="n">
        <v>149</v>
      </c>
      <c r="B154" s="59" t="n">
        <v>4.58703038657411E-108</v>
      </c>
      <c r="C154" s="46" t="n">
        <v>0.999999999999945</v>
      </c>
      <c r="D154" s="46" t="n">
        <v>5.46229728115577E-014</v>
      </c>
      <c r="E154" s="60" t="n">
        <v>6.03194495834496E-105</v>
      </c>
      <c r="F154" s="4" t="n">
        <v>12.2372623574145</v>
      </c>
      <c r="G154" s="46" t="n">
        <v>1</v>
      </c>
      <c r="H154" s="45" t="n">
        <v>7.4311839165925E-105</v>
      </c>
      <c r="I154" s="46" t="n">
        <v>1</v>
      </c>
      <c r="J154" s="46" t="n">
        <v>-2.22044604925031E-016</v>
      </c>
      <c r="K154" s="47" t="n">
        <v>9.77200685031914E-102</v>
      </c>
      <c r="L154" s="12"/>
    </row>
    <row r="155" customFormat="false" ht="12.8" hidden="false" customHeight="false" outlineLevel="0" collapsed="false">
      <c r="A155" s="58" t="n">
        <v>150</v>
      </c>
      <c r="B155" s="59" t="n">
        <v>3.33238469205322E-109</v>
      </c>
      <c r="C155" s="46" t="n">
        <v>0.999999999999945</v>
      </c>
      <c r="D155" s="46" t="n">
        <v>5.46229728115577E-014</v>
      </c>
      <c r="E155" s="60" t="n">
        <v>4.38208587004998E-106</v>
      </c>
      <c r="F155" s="4" t="n">
        <v>12.319391634981</v>
      </c>
      <c r="G155" s="46" t="n">
        <v>1</v>
      </c>
      <c r="H155" s="45" t="n">
        <v>6.03210299402416E-106</v>
      </c>
      <c r="I155" s="46" t="n">
        <v>1</v>
      </c>
      <c r="J155" s="46" t="n">
        <v>-2.22044604925031E-016</v>
      </c>
      <c r="K155" s="47" t="n">
        <v>7.93221543714177E-103</v>
      </c>
      <c r="L155" s="12"/>
    </row>
    <row r="156" customFormat="false" ht="12.8" hidden="false" customHeight="false" outlineLevel="0" collapsed="false">
      <c r="A156" s="58" t="n">
        <v>151</v>
      </c>
      <c r="B156" s="59" t="n">
        <v>2.40281498189144E-110</v>
      </c>
      <c r="C156" s="46" t="n">
        <v>0.999999999999945</v>
      </c>
      <c r="D156" s="46" t="n">
        <v>5.46229728115577E-014</v>
      </c>
      <c r="E156" s="60" t="n">
        <v>3.15970170118724E-107</v>
      </c>
      <c r="F156" s="4" t="n">
        <v>12.4015209125475</v>
      </c>
      <c r="G156" s="46" t="n">
        <v>1</v>
      </c>
      <c r="H156" s="45" t="n">
        <v>4.86400259819829E-107</v>
      </c>
      <c r="I156" s="46" t="n">
        <v>1</v>
      </c>
      <c r="J156" s="46" t="n">
        <v>-2.22044604925031E-016</v>
      </c>
      <c r="K156" s="47" t="n">
        <v>6.39616341663075E-104</v>
      </c>
      <c r="L156" s="12"/>
    </row>
    <row r="157" customFormat="false" ht="12.8" hidden="false" customHeight="false" outlineLevel="0" collapsed="false">
      <c r="A157" s="58" t="n">
        <v>152</v>
      </c>
      <c r="B157" s="59" t="n">
        <v>1.71967329004036E-111</v>
      </c>
      <c r="C157" s="46" t="n">
        <v>0.999999999999945</v>
      </c>
      <c r="D157" s="46" t="n">
        <v>5.46229728115577E-014</v>
      </c>
      <c r="E157" s="60" t="n">
        <v>2.26137037640307E-108</v>
      </c>
      <c r="F157" s="4" t="n">
        <v>12.4836501901141</v>
      </c>
      <c r="G157" s="46" t="n">
        <v>1</v>
      </c>
      <c r="H157" s="45" t="n">
        <v>3.89629837757721E-108</v>
      </c>
      <c r="I157" s="46" t="n">
        <v>1</v>
      </c>
      <c r="J157" s="46" t="n">
        <v>-2.22044604925031E-016</v>
      </c>
      <c r="K157" s="47" t="n">
        <v>5.12363236651403E-105</v>
      </c>
      <c r="L157" s="12"/>
    </row>
    <row r="158" customFormat="false" ht="12.8" hidden="false" customHeight="false" outlineLevel="0" collapsed="false">
      <c r="A158" s="58" t="n">
        <v>153</v>
      </c>
      <c r="B158" s="59" t="n">
        <v>1.2216602750699E-112</v>
      </c>
      <c r="C158" s="46" t="n">
        <v>0.999999999999945</v>
      </c>
      <c r="D158" s="46" t="n">
        <v>5.46229728115577E-014</v>
      </c>
      <c r="E158" s="60" t="n">
        <v>1.60648326171692E-109</v>
      </c>
      <c r="F158" s="4" t="n">
        <v>12.5657794676806</v>
      </c>
      <c r="G158" s="46" t="n">
        <v>1</v>
      </c>
      <c r="H158" s="45" t="n">
        <v>3.10072159677683E-109</v>
      </c>
      <c r="I158" s="46" t="n">
        <v>1</v>
      </c>
      <c r="J158" s="46" t="n">
        <v>-2.22044604925031E-016</v>
      </c>
      <c r="K158" s="47" t="n">
        <v>4.07744889976153E-106</v>
      </c>
      <c r="L158" s="12"/>
    </row>
    <row r="159" customFormat="false" ht="12.8" hidden="false" customHeight="false" outlineLevel="0" collapsed="false">
      <c r="A159" s="58" t="n">
        <v>154</v>
      </c>
      <c r="B159" s="59" t="n">
        <v>8.61493651918451E-114</v>
      </c>
      <c r="C159" s="46" t="n">
        <v>0.999999999999945</v>
      </c>
      <c r="D159" s="46" t="n">
        <v>5.46229728115577E-014</v>
      </c>
      <c r="E159" s="60" t="n">
        <v>1.13286415227276E-110</v>
      </c>
      <c r="F159" s="4" t="n">
        <v>12.6479087452472</v>
      </c>
      <c r="G159" s="46" t="n">
        <v>1</v>
      </c>
      <c r="H159" s="45" t="n">
        <v>2.45156860255022E-110</v>
      </c>
      <c r="I159" s="46" t="n">
        <v>1</v>
      </c>
      <c r="J159" s="46" t="n">
        <v>-2.22044604925031E-016</v>
      </c>
      <c r="K159" s="47" t="n">
        <v>3.22381271235354E-107</v>
      </c>
      <c r="L159" s="12"/>
    </row>
    <row r="160" customFormat="false" ht="12.8" hidden="false" customHeight="false" outlineLevel="0" collapsed="false">
      <c r="A160" s="58" t="n">
        <v>155</v>
      </c>
      <c r="B160" s="59" t="n">
        <v>6.0307152841563E-115</v>
      </c>
      <c r="C160" s="46" t="n">
        <v>0.999999999999945</v>
      </c>
      <c r="D160" s="46" t="n">
        <v>5.46229728115577E-014</v>
      </c>
      <c r="E160" s="60" t="n">
        <v>7.93039059866553E-112</v>
      </c>
      <c r="F160" s="4" t="n">
        <v>12.7300380228137</v>
      </c>
      <c r="G160" s="46" t="n">
        <v>1</v>
      </c>
      <c r="H160" s="45" t="n">
        <v>1.92581404561144E-111</v>
      </c>
      <c r="I160" s="46" t="n">
        <v>1</v>
      </c>
      <c r="J160" s="46" t="n">
        <v>-2.22044604925031E-016</v>
      </c>
      <c r="K160" s="47" t="n">
        <v>2.53244546997904E-108</v>
      </c>
      <c r="L160" s="12"/>
    </row>
    <row r="161" customFormat="false" ht="12.8" hidden="false" customHeight="false" outlineLevel="0" collapsed="false">
      <c r="A161" s="58" t="n">
        <v>156</v>
      </c>
      <c r="B161" s="59" t="n">
        <v>4.19100750636311E-116</v>
      </c>
      <c r="C161" s="46" t="n">
        <v>0.999999999999945</v>
      </c>
      <c r="D161" s="46" t="n">
        <v>5.46229728115577E-014</v>
      </c>
      <c r="E161" s="60" t="n">
        <v>5.51117487086749E-113</v>
      </c>
      <c r="F161" s="4" t="n">
        <v>12.8121673003802</v>
      </c>
      <c r="G161" s="46" t="n">
        <v>1</v>
      </c>
      <c r="H161" s="45" t="n">
        <v>1.50311340810722E-112</v>
      </c>
      <c r="I161" s="46" t="n">
        <v>1</v>
      </c>
      <c r="J161" s="46" t="n">
        <v>-2.22044604925031E-016</v>
      </c>
      <c r="K161" s="47" t="n">
        <v>1.97659413166099E-109</v>
      </c>
      <c r="L161" s="12"/>
    </row>
    <row r="162" customFormat="false" ht="12.8" hidden="false" customHeight="false" outlineLevel="0" collapsed="false">
      <c r="A162" s="58" t="n">
        <v>157</v>
      </c>
      <c r="B162" s="59" t="n">
        <v>2.89146836113748E-117</v>
      </c>
      <c r="C162" s="46" t="n">
        <v>0.999999999999945</v>
      </c>
      <c r="D162" s="46" t="n">
        <v>5.46229728115577E-014</v>
      </c>
      <c r="E162" s="60" t="n">
        <v>3.80228089489578E-114</v>
      </c>
      <c r="F162" s="4" t="n">
        <v>12.8942965779468</v>
      </c>
      <c r="G162" s="46" t="n">
        <v>1</v>
      </c>
      <c r="H162" s="45" t="n">
        <v>1.16571958696685E-113</v>
      </c>
      <c r="I162" s="46" t="n">
        <v>1</v>
      </c>
      <c r="J162" s="46" t="n">
        <v>-2.22044604925031E-016</v>
      </c>
      <c r="K162" s="47" t="n">
        <v>1.53292125686141E-110</v>
      </c>
      <c r="L162" s="12"/>
    </row>
    <row r="163" customFormat="false" ht="12.8" hidden="false" customHeight="false" outlineLevel="0" collapsed="false">
      <c r="A163" s="58" t="n">
        <v>158</v>
      </c>
      <c r="B163" s="59" t="n">
        <v>1.98055149780977E-118</v>
      </c>
      <c r="C163" s="46" t="n">
        <v>0.999999999999945</v>
      </c>
      <c r="D163" s="46" t="n">
        <v>5.46229728115577E-014</v>
      </c>
      <c r="E163" s="60" t="n">
        <v>2.60442521961985E-115</v>
      </c>
      <c r="F163" s="4" t="n">
        <v>12.9764258555133</v>
      </c>
      <c r="G163" s="46" t="n">
        <v>1</v>
      </c>
      <c r="H163" s="45" t="n">
        <v>8.98336414006919E-115</v>
      </c>
      <c r="I163" s="46" t="n">
        <v>1</v>
      </c>
      <c r="J163" s="46" t="n">
        <v>-2.22044604925031E-016</v>
      </c>
      <c r="K163" s="47" t="n">
        <v>1.1813123844191E-111</v>
      </c>
      <c r="L163" s="12"/>
    </row>
    <row r="164" customFormat="false" ht="12.8" hidden="false" customHeight="false" outlineLevel="0" collapsed="false">
      <c r="A164" s="58" t="n">
        <v>159</v>
      </c>
      <c r="B164" s="59" t="n">
        <v>1.34691005875854E-119</v>
      </c>
      <c r="C164" s="46" t="n">
        <v>0.999999999999945</v>
      </c>
      <c r="D164" s="46" t="n">
        <v>5.46229728115577E-014</v>
      </c>
      <c r="E164" s="60" t="n">
        <v>1.77118672726748E-116</v>
      </c>
      <c r="F164" s="4" t="n">
        <v>13.0585551330798</v>
      </c>
      <c r="G164" s="46" t="n">
        <v>1</v>
      </c>
      <c r="H164" s="45" t="n">
        <v>6.87929410912589E-116</v>
      </c>
      <c r="I164" s="46" t="n">
        <v>1</v>
      </c>
      <c r="J164" s="46" t="n">
        <v>-2.22044604925031E-016</v>
      </c>
      <c r="K164" s="47" t="n">
        <v>9.04627175350055E-113</v>
      </c>
      <c r="L164" s="12"/>
    </row>
    <row r="165" customFormat="false" ht="12.8" hidden="false" customHeight="false" outlineLevel="0" collapsed="false">
      <c r="A165" s="58" t="n">
        <v>160</v>
      </c>
      <c r="B165" s="59" t="n">
        <v>9.09478988273874E-121</v>
      </c>
      <c r="C165" s="46" t="n">
        <v>0.999999999999945</v>
      </c>
      <c r="D165" s="46" t="n">
        <v>5.46229728115577E-014</v>
      </c>
      <c r="E165" s="60" t="n">
        <v>1.19596486958014E-117</v>
      </c>
      <c r="F165" s="4" t="n">
        <v>13.1406844106464</v>
      </c>
      <c r="G165" s="46" t="n">
        <v>1</v>
      </c>
      <c r="H165" s="45" t="n">
        <v>5.23511096846096E-117</v>
      </c>
      <c r="I165" s="46" t="n">
        <v>1</v>
      </c>
      <c r="J165" s="46" t="n">
        <v>-2.22044604925031E-016</v>
      </c>
      <c r="K165" s="47" t="n">
        <v>6.88417092352617E-114</v>
      </c>
      <c r="L165" s="12"/>
    </row>
    <row r="166" customFormat="false" ht="12.8" hidden="false" customHeight="false" outlineLevel="0" collapsed="false">
      <c r="A166" s="58" t="n">
        <v>161</v>
      </c>
      <c r="B166" s="59" t="n">
        <v>6.09768521191342E-122</v>
      </c>
      <c r="C166" s="46" t="n">
        <v>0.999999999999945</v>
      </c>
      <c r="D166" s="46" t="n">
        <v>5.46229728115577E-014</v>
      </c>
      <c r="E166" s="60" t="n">
        <v>8.01845605366614E-119</v>
      </c>
      <c r="F166" s="4" t="n">
        <v>13.2228136882129</v>
      </c>
      <c r="G166" s="46" t="n">
        <v>1</v>
      </c>
      <c r="H166" s="45" t="n">
        <v>3.95915051962628E-118</v>
      </c>
      <c r="I166" s="46" t="n">
        <v>1</v>
      </c>
      <c r="J166" s="46" t="n">
        <v>-2.22044604925031E-016</v>
      </c>
      <c r="K166" s="47" t="n">
        <v>5.20628293330855E-115</v>
      </c>
      <c r="L166" s="12"/>
    </row>
    <row r="167" customFormat="false" ht="12.8" hidden="false" customHeight="false" outlineLevel="0" collapsed="false">
      <c r="A167" s="58" t="n">
        <v>162</v>
      </c>
      <c r="B167" s="59" t="n">
        <v>4.05949505858318E-123</v>
      </c>
      <c r="C167" s="46" t="n">
        <v>0.999999999999945</v>
      </c>
      <c r="D167" s="46" t="n">
        <v>5.46229728115577E-014</v>
      </c>
      <c r="E167" s="60" t="n">
        <v>5.33823600203688E-120</v>
      </c>
      <c r="F167" s="4" t="n">
        <v>13.3049429657795</v>
      </c>
      <c r="G167" s="46" t="n">
        <v>1</v>
      </c>
      <c r="H167" s="45" t="n">
        <v>2.97569897880004E-119</v>
      </c>
      <c r="I167" s="46" t="n">
        <v>1</v>
      </c>
      <c r="J167" s="46" t="n">
        <v>-2.22044604925031E-016</v>
      </c>
      <c r="K167" s="47" t="n">
        <v>3.91304415712205E-116</v>
      </c>
      <c r="L167" s="12"/>
    </row>
    <row r="168" customFormat="false" ht="12.8" hidden="false" customHeight="false" outlineLevel="0" collapsed="false">
      <c r="A168" s="58" t="n">
        <v>163</v>
      </c>
      <c r="B168" s="59" t="n">
        <v>2.68367513476659E-124</v>
      </c>
      <c r="C168" s="46" t="n">
        <v>0.999999999999945</v>
      </c>
      <c r="D168" s="46" t="n">
        <v>5.46229728115577E-014</v>
      </c>
      <c r="E168" s="60" t="n">
        <v>3.52903280221806E-121</v>
      </c>
      <c r="F168" s="4" t="n">
        <v>13.387072243346</v>
      </c>
      <c r="G168" s="46" t="n">
        <v>1</v>
      </c>
      <c r="H168" s="45" t="n">
        <v>2.2228153585106E-120</v>
      </c>
      <c r="I168" s="46" t="n">
        <v>1</v>
      </c>
      <c r="J168" s="46" t="n">
        <v>-2.22044604925031E-016</v>
      </c>
      <c r="K168" s="47" t="n">
        <v>2.92300219644143E-117</v>
      </c>
      <c r="L168" s="12"/>
    </row>
    <row r="169" customFormat="false" ht="12.8" hidden="false" customHeight="false" outlineLevel="0" collapsed="false">
      <c r="A169" s="58" t="n">
        <v>164</v>
      </c>
      <c r="B169" s="59" t="n">
        <v>1.76179265742598E-125</v>
      </c>
      <c r="C169" s="46" t="n">
        <v>0.999999999999945</v>
      </c>
      <c r="D169" s="46" t="n">
        <v>5.46229728115577E-014</v>
      </c>
      <c r="E169" s="60" t="n">
        <v>2.31675734451516E-122</v>
      </c>
      <c r="F169" s="4" t="n">
        <v>13.4692015209125</v>
      </c>
      <c r="G169" s="46" t="n">
        <v>1</v>
      </c>
      <c r="H169" s="45" t="n">
        <v>1.65029482635582E-121</v>
      </c>
      <c r="I169" s="46" t="n">
        <v>1</v>
      </c>
      <c r="J169" s="46" t="n">
        <v>-2.22044604925031E-016</v>
      </c>
      <c r="K169" s="47" t="n">
        <v>2.17013769665791E-118</v>
      </c>
      <c r="L169" s="12"/>
    </row>
    <row r="170" customFormat="false" ht="12.8" hidden="false" customHeight="false" outlineLevel="0" collapsed="false">
      <c r="A170" s="58" t="n">
        <v>165</v>
      </c>
      <c r="B170" s="59" t="n">
        <v>1.14858303522928E-126</v>
      </c>
      <c r="C170" s="46" t="n">
        <v>0.999999999999945</v>
      </c>
      <c r="D170" s="46" t="n">
        <v>5.46229728115577E-014</v>
      </c>
      <c r="E170" s="60" t="n">
        <v>1.51038669132651E-123</v>
      </c>
      <c r="F170" s="4" t="n">
        <v>13.5513307984791</v>
      </c>
      <c r="G170" s="46" t="n">
        <v>1</v>
      </c>
      <c r="H170" s="45" t="n">
        <v>1.21781015525135E-122</v>
      </c>
      <c r="I170" s="46" t="n">
        <v>1</v>
      </c>
      <c r="J170" s="46" t="n">
        <v>-2.22044604925031E-016</v>
      </c>
      <c r="K170" s="47" t="n">
        <v>1.60142035415553E-119</v>
      </c>
      <c r="L170" s="12"/>
    </row>
    <row r="171" customFormat="false" ht="12.8" hidden="false" customHeight="false" outlineLevel="0" collapsed="false">
      <c r="A171" s="58" t="n">
        <v>166</v>
      </c>
      <c r="B171" s="59" t="n">
        <v>7.43649639969416E-128</v>
      </c>
      <c r="C171" s="46" t="n">
        <v>0.999999999999945</v>
      </c>
      <c r="D171" s="46" t="n">
        <v>5.46229728115577E-014</v>
      </c>
      <c r="E171" s="60" t="n">
        <v>9.77899276559783E-125</v>
      </c>
      <c r="F171" s="4" t="n">
        <v>13.6334600760456</v>
      </c>
      <c r="G171" s="46" t="n">
        <v>1</v>
      </c>
      <c r="H171" s="45" t="n">
        <v>8.93250978444626E-124</v>
      </c>
      <c r="I171" s="46" t="n">
        <v>1</v>
      </c>
      <c r="J171" s="46" t="n">
        <v>-2.22044604925031E-016</v>
      </c>
      <c r="K171" s="47" t="n">
        <v>1.17462503665468E-120</v>
      </c>
      <c r="L171" s="12"/>
    </row>
    <row r="172" customFormat="false" ht="12.8" hidden="false" customHeight="false" outlineLevel="0" collapsed="false">
      <c r="A172" s="58" t="n">
        <v>167</v>
      </c>
      <c r="B172" s="59" t="n">
        <v>4.78176415202227E-129</v>
      </c>
      <c r="C172" s="46" t="n">
        <v>0.999999999999945</v>
      </c>
      <c r="D172" s="46" t="n">
        <v>5.46229728115577E-014</v>
      </c>
      <c r="E172" s="60" t="n">
        <v>6.28801985990929E-126</v>
      </c>
      <c r="F172" s="4" t="n">
        <v>13.7155893536122</v>
      </c>
      <c r="G172" s="46" t="n">
        <v>1</v>
      </c>
      <c r="H172" s="45" t="n">
        <v>6.51266930946265E-125</v>
      </c>
      <c r="I172" s="46" t="n">
        <v>1</v>
      </c>
      <c r="J172" s="46" t="n">
        <v>-2.22044604925031E-016</v>
      </c>
      <c r="K172" s="47" t="n">
        <v>8.56416014194338E-122</v>
      </c>
      <c r="L172" s="12"/>
    </row>
    <row r="173" customFormat="false" ht="12.8" hidden="false" customHeight="false" outlineLevel="0" collapsed="false">
      <c r="A173" s="58" t="n">
        <v>168</v>
      </c>
      <c r="B173" s="59" t="n">
        <v>3.05377461421983E-130</v>
      </c>
      <c r="C173" s="46" t="n">
        <v>0.999999999999945</v>
      </c>
      <c r="D173" s="46" t="n">
        <v>5.46229728115577E-014</v>
      </c>
      <c r="E173" s="60" t="n">
        <v>4.01571361769908E-127</v>
      </c>
      <c r="F173" s="4" t="n">
        <v>13.7977186311787</v>
      </c>
      <c r="G173" s="46" t="n">
        <v>1</v>
      </c>
      <c r="H173" s="45" t="n">
        <v>4.7201058983374E-126</v>
      </c>
      <c r="I173" s="46" t="n">
        <v>1</v>
      </c>
      <c r="J173" s="46" t="n">
        <v>-2.22044604925031E-016</v>
      </c>
      <c r="K173" s="47" t="n">
        <v>6.20693925631369E-123</v>
      </c>
      <c r="L173" s="12"/>
    </row>
    <row r="174" customFormat="false" ht="12.8" hidden="false" customHeight="false" outlineLevel="0" collapsed="false">
      <c r="A174" s="58" t="n">
        <v>169</v>
      </c>
      <c r="B174" s="59" t="n">
        <v>1.93700131754142E-131</v>
      </c>
      <c r="C174" s="46" t="n">
        <v>0.999999999999945</v>
      </c>
      <c r="D174" s="46" t="n">
        <v>5.46229728115577E-014</v>
      </c>
      <c r="E174" s="60" t="n">
        <v>2.54715673256696E-128</v>
      </c>
      <c r="F174" s="4" t="n">
        <v>13.8798479087452</v>
      </c>
      <c r="G174" s="46" t="n">
        <v>1</v>
      </c>
      <c r="H174" s="45" t="n">
        <v>3.40068992785102E-127</v>
      </c>
      <c r="I174" s="46" t="n">
        <v>1</v>
      </c>
      <c r="J174" s="46" t="n">
        <v>-2.22044604925031E-016</v>
      </c>
      <c r="K174" s="47" t="n">
        <v>4.47190725512409E-124</v>
      </c>
      <c r="L174" s="12"/>
    </row>
    <row r="175" customFormat="false" ht="12.8" hidden="false" customHeight="false" outlineLevel="0" collapsed="false">
      <c r="A175" s="58" t="n">
        <v>170</v>
      </c>
      <c r="B175" s="59" t="n">
        <v>1.22034277619707E-132</v>
      </c>
      <c r="C175" s="46" t="n">
        <v>0.999999999999945</v>
      </c>
      <c r="D175" s="46" t="n">
        <v>5.46229728115577E-014</v>
      </c>
      <c r="E175" s="60" t="n">
        <v>1.60475075069914E-129</v>
      </c>
      <c r="F175" s="4" t="n">
        <v>13.9619771863118</v>
      </c>
      <c r="G175" s="46" t="n">
        <v>1</v>
      </c>
      <c r="H175" s="45" t="n">
        <v>2.43567933285626E-128</v>
      </c>
      <c r="I175" s="46" t="n">
        <v>1</v>
      </c>
      <c r="J175" s="46" t="n">
        <v>-2.22044604925031E-016</v>
      </c>
      <c r="K175" s="47" t="n">
        <v>3.20291832270598E-125</v>
      </c>
      <c r="L175" s="12"/>
    </row>
    <row r="176" customFormat="false" ht="12.8" hidden="false" customHeight="false" outlineLevel="0" collapsed="false">
      <c r="A176" s="58" t="n">
        <v>171</v>
      </c>
      <c r="B176" s="59" t="n">
        <v>7.63672994887491E-134</v>
      </c>
      <c r="C176" s="46" t="n">
        <v>0.999999999999945</v>
      </c>
      <c r="D176" s="46" t="n">
        <v>5.46229728115577E-014</v>
      </c>
      <c r="E176" s="60" t="n">
        <v>1.00422998827705E-130</v>
      </c>
      <c r="F176" s="4" t="n">
        <v>14.0441064638783</v>
      </c>
      <c r="G176" s="46" t="n">
        <v>1</v>
      </c>
      <c r="H176" s="45" t="n">
        <v>1.73430708398635E-129</v>
      </c>
      <c r="I176" s="46" t="n">
        <v>1</v>
      </c>
      <c r="J176" s="46" t="n">
        <v>-2.22044604925031E-016</v>
      </c>
      <c r="K176" s="47" t="n">
        <v>2.28061381544204E-126</v>
      </c>
      <c r="L176" s="12"/>
    </row>
    <row r="177" customFormat="false" ht="12.8" hidden="false" customHeight="false" outlineLevel="0" collapsed="false">
      <c r="A177" s="58" t="n">
        <v>172</v>
      </c>
      <c r="B177" s="59" t="n">
        <v>4.74702187650125E-135</v>
      </c>
      <c r="C177" s="46" t="n">
        <v>0.999999999999945</v>
      </c>
      <c r="D177" s="46" t="n">
        <v>5.46229728115577E-014</v>
      </c>
      <c r="E177" s="60" t="n">
        <v>6.24233376759914E-132</v>
      </c>
      <c r="F177" s="4" t="n">
        <v>14.1262357414449</v>
      </c>
      <c r="G177" s="46" t="n">
        <v>1</v>
      </c>
      <c r="H177" s="45" t="n">
        <v>1.22772061554804E-130</v>
      </c>
      <c r="I177" s="46" t="n">
        <v>1</v>
      </c>
      <c r="J177" s="46" t="n">
        <v>-2.22044604925031E-016</v>
      </c>
      <c r="K177" s="47" t="n">
        <v>1.61445260944568E-127</v>
      </c>
      <c r="L177" s="12"/>
    </row>
    <row r="178" customFormat="false" ht="12.8" hidden="false" customHeight="false" outlineLevel="0" collapsed="false">
      <c r="A178" s="58" t="n">
        <v>173</v>
      </c>
      <c r="B178" s="59" t="n">
        <v>2.93114688825073E-136</v>
      </c>
      <c r="C178" s="46" t="n">
        <v>0.999999999999945</v>
      </c>
      <c r="D178" s="46" t="n">
        <v>5.46229728115577E-014</v>
      </c>
      <c r="E178" s="60" t="n">
        <v>3.85445815804971E-133</v>
      </c>
      <c r="F178" s="4" t="n">
        <v>14.2083650190114</v>
      </c>
      <c r="G178" s="46" t="n">
        <v>1</v>
      </c>
      <c r="H178" s="45" t="n">
        <v>8.64082963736714E-132</v>
      </c>
      <c r="I178" s="46" t="n">
        <v>1</v>
      </c>
      <c r="J178" s="46" t="n">
        <v>-2.22044604925031E-016</v>
      </c>
      <c r="K178" s="47" t="n">
        <v>1.13626909731378E-128</v>
      </c>
      <c r="L178" s="12"/>
    </row>
    <row r="179" customFormat="false" ht="12.8" hidden="false" customHeight="false" outlineLevel="0" collapsed="false">
      <c r="A179" s="58" t="n">
        <v>174</v>
      </c>
      <c r="B179" s="59" t="n">
        <v>1.79792123019784E-137</v>
      </c>
      <c r="C179" s="46" t="n">
        <v>0.999999999999945</v>
      </c>
      <c r="D179" s="46" t="n">
        <v>5.46229728115577E-014</v>
      </c>
      <c r="E179" s="60" t="n">
        <v>2.36426641771015E-134</v>
      </c>
      <c r="F179" s="4" t="n">
        <v>14.2904942965779</v>
      </c>
      <c r="G179" s="46" t="n">
        <v>1</v>
      </c>
      <c r="H179" s="45" t="n">
        <v>6.04655756339814E-133</v>
      </c>
      <c r="I179" s="46" t="n">
        <v>1</v>
      </c>
      <c r="J179" s="46" t="n">
        <v>-2.22044604925031E-016</v>
      </c>
      <c r="K179" s="47" t="n">
        <v>7.95122319586855E-130</v>
      </c>
      <c r="L179" s="12"/>
    </row>
    <row r="180" customFormat="false" ht="12.8" hidden="false" customHeight="false" outlineLevel="0" collapsed="false">
      <c r="A180" s="58" t="n">
        <v>175</v>
      </c>
      <c r="B180" s="59" t="n">
        <v>1.09555574027008E-138</v>
      </c>
      <c r="C180" s="46" t="n">
        <v>0.999999999999945</v>
      </c>
      <c r="D180" s="46" t="n">
        <v>5.46229728115577E-014</v>
      </c>
      <c r="E180" s="60" t="n">
        <v>1.44065579845516E-135</v>
      </c>
      <c r="F180" s="4" t="n">
        <v>14.3726235741445</v>
      </c>
      <c r="G180" s="46" t="n">
        <v>1</v>
      </c>
      <c r="H180" s="45" t="n">
        <v>4.20699639993045E-134</v>
      </c>
      <c r="I180" s="46" t="n">
        <v>1</v>
      </c>
      <c r="J180" s="46" t="n">
        <v>-2.22044604925031E-016</v>
      </c>
      <c r="K180" s="47" t="n">
        <v>5.53220026590854E-131</v>
      </c>
      <c r="L180" s="12"/>
    </row>
    <row r="181" customFormat="false" ht="12.8" hidden="false" customHeight="false" outlineLevel="0" collapsed="false">
      <c r="A181" s="58" t="n">
        <v>176</v>
      </c>
      <c r="B181" s="59" t="n">
        <v>6.63197506323224E-140</v>
      </c>
      <c r="C181" s="46" t="n">
        <v>0.999999999999945</v>
      </c>
      <c r="D181" s="46" t="n">
        <v>5.46229728115577E-014</v>
      </c>
      <c r="E181" s="60" t="n">
        <v>8.72104720815039E-137</v>
      </c>
      <c r="F181" s="4" t="n">
        <v>14.454752851711</v>
      </c>
      <c r="G181" s="46" t="n">
        <v>1</v>
      </c>
      <c r="H181" s="45" t="n">
        <v>2.91045889410172E-135</v>
      </c>
      <c r="I181" s="46" t="n">
        <v>1</v>
      </c>
      <c r="J181" s="46" t="n">
        <v>-2.22044604925031E-016</v>
      </c>
      <c r="K181" s="47" t="n">
        <v>3.82725344574376E-132</v>
      </c>
      <c r="L181" s="12"/>
    </row>
    <row r="182" customFormat="false" ht="12.8" hidden="false" customHeight="false" outlineLevel="0" collapsed="false">
      <c r="A182" s="58" t="n">
        <v>177</v>
      </c>
      <c r="B182" s="59" t="n">
        <v>3.98849970802129E-141</v>
      </c>
      <c r="C182" s="46" t="n">
        <v>0.999999999999945</v>
      </c>
      <c r="D182" s="46" t="n">
        <v>5.46229728115577E-014</v>
      </c>
      <c r="E182" s="60" t="n">
        <v>5.244877116048E-138</v>
      </c>
      <c r="F182" s="4" t="n">
        <v>14.5368821292776</v>
      </c>
      <c r="G182" s="46" t="n">
        <v>1</v>
      </c>
      <c r="H182" s="45" t="n">
        <v>2.00212044661213E-136</v>
      </c>
      <c r="I182" s="46" t="n">
        <v>1</v>
      </c>
      <c r="J182" s="46" t="n">
        <v>-2.22044604925031E-016</v>
      </c>
      <c r="K182" s="47" t="n">
        <v>2.63278838729496E-133</v>
      </c>
      <c r="L182" s="12"/>
    </row>
    <row r="183" customFormat="false" ht="12.8" hidden="false" customHeight="false" outlineLevel="0" collapsed="false">
      <c r="A183" s="58" t="n">
        <v>178</v>
      </c>
      <c r="B183" s="59" t="n">
        <v>2.38313171675324E-142</v>
      </c>
      <c r="C183" s="46" t="n">
        <v>0.999999999999945</v>
      </c>
      <c r="D183" s="46" t="n">
        <v>5.46229728115577E-014</v>
      </c>
      <c r="E183" s="60" t="n">
        <v>3.13381820753051E-139</v>
      </c>
      <c r="F183" s="4" t="n">
        <v>14.6190114068441</v>
      </c>
      <c r="G183" s="46" t="n">
        <v>1</v>
      </c>
      <c r="H183" s="45" t="n">
        <v>1.36953203667029E-137</v>
      </c>
      <c r="I183" s="46" t="n">
        <v>1</v>
      </c>
      <c r="J183" s="46" t="n">
        <v>-2.22044604925031E-016</v>
      </c>
      <c r="K183" s="47" t="n">
        <v>1.80093462822143E-134</v>
      </c>
      <c r="L183" s="12"/>
    </row>
    <row r="184" customFormat="false" ht="12.8" hidden="false" customHeight="false" outlineLevel="0" collapsed="false">
      <c r="A184" s="58" t="n">
        <v>179</v>
      </c>
      <c r="B184" s="59" t="n">
        <v>1.41472393982584E-143</v>
      </c>
      <c r="C184" s="46" t="n">
        <v>0.999999999999945</v>
      </c>
      <c r="D184" s="46" t="n">
        <v>5.46229728115577E-014</v>
      </c>
      <c r="E184" s="60" t="n">
        <v>1.86036198087098E-140</v>
      </c>
      <c r="F184" s="4" t="n">
        <v>14.7011406844106</v>
      </c>
      <c r="G184" s="46" t="n">
        <v>1</v>
      </c>
      <c r="H184" s="45" t="n">
        <v>9.31582158194406E-139</v>
      </c>
      <c r="I184" s="46" t="n">
        <v>1</v>
      </c>
      <c r="J184" s="46" t="n">
        <v>-2.22044604925031E-016</v>
      </c>
      <c r="K184" s="47" t="n">
        <v>1.22503053802564E-135</v>
      </c>
      <c r="L184" s="12"/>
    </row>
    <row r="185" customFormat="false" ht="12.8" hidden="false" customHeight="false" outlineLevel="0" collapsed="false">
      <c r="A185" s="58" t="n">
        <v>180</v>
      </c>
      <c r="B185" s="59" t="n">
        <v>8.34437380914931E-145</v>
      </c>
      <c r="C185" s="46" t="n">
        <v>0.999999999999945</v>
      </c>
      <c r="D185" s="46" t="n">
        <v>5.46229728115577E-014</v>
      </c>
      <c r="E185" s="60" t="n">
        <v>1.09728515590313E-141</v>
      </c>
      <c r="F185" s="4" t="n">
        <v>14.7832699619772</v>
      </c>
      <c r="G185" s="46" t="n">
        <v>1</v>
      </c>
      <c r="H185" s="45" t="n">
        <v>6.30159741782739E-140</v>
      </c>
      <c r="I185" s="46" t="n">
        <v>1</v>
      </c>
      <c r="J185" s="46" t="n">
        <v>-2.22044604925031E-016</v>
      </c>
      <c r="K185" s="47" t="n">
        <v>8.28660060444301E-137</v>
      </c>
      <c r="L185" s="12"/>
    </row>
    <row r="186" customFormat="false" ht="12.8" hidden="false" customHeight="false" outlineLevel="0" collapsed="false">
      <c r="A186" s="58" t="n">
        <v>181</v>
      </c>
      <c r="B186" s="59" t="n">
        <v>4.89020719439483E-146</v>
      </c>
      <c r="C186" s="46" t="n">
        <v>0.999999999999945</v>
      </c>
      <c r="D186" s="46" t="n">
        <v>5.46229728115577E-014</v>
      </c>
      <c r="E186" s="60" t="n">
        <v>6.4306224606292E-143</v>
      </c>
      <c r="F186" s="4" t="n">
        <v>14.8653992395437</v>
      </c>
      <c r="G186" s="46" t="n">
        <v>1</v>
      </c>
      <c r="H186" s="45" t="n">
        <v>4.23910405383825E-141</v>
      </c>
      <c r="I186" s="46" t="n">
        <v>1</v>
      </c>
      <c r="J186" s="46" t="n">
        <v>-2.22044604925031E-016</v>
      </c>
      <c r="K186" s="47" t="n">
        <v>5.5744218307973E-138</v>
      </c>
      <c r="L186" s="12"/>
    </row>
    <row r="187" customFormat="false" ht="12.8" hidden="false" customHeight="false" outlineLevel="0" collapsed="false">
      <c r="A187" s="58" t="n">
        <v>182</v>
      </c>
      <c r="B187" s="59" t="n">
        <v>2.84764042232913E-147</v>
      </c>
      <c r="C187" s="46" t="n">
        <v>0.999999999999945</v>
      </c>
      <c r="D187" s="46" t="n">
        <v>5.46229728115577E-014</v>
      </c>
      <c r="E187" s="60" t="n">
        <v>3.7446471553628E-144</v>
      </c>
      <c r="F187" s="4" t="n">
        <v>14.9475285171103</v>
      </c>
      <c r="G187" s="46" t="n">
        <v>1</v>
      </c>
      <c r="H187" s="45" t="n">
        <v>2.83598994240807E-142</v>
      </c>
      <c r="I187" s="46" t="n">
        <v>1</v>
      </c>
      <c r="J187" s="46" t="n">
        <v>-2.22044604925031E-016</v>
      </c>
      <c r="K187" s="47" t="n">
        <v>3.72932677426661E-139</v>
      </c>
      <c r="L187" s="12"/>
    </row>
    <row r="188" customFormat="false" ht="12.8" hidden="false" customHeight="false" outlineLevel="0" collapsed="false">
      <c r="A188" s="58" t="n">
        <v>183</v>
      </c>
      <c r="B188" s="59" t="n">
        <v>1.6477077771814E-148</v>
      </c>
      <c r="C188" s="46" t="n">
        <v>0.999999999999945</v>
      </c>
      <c r="D188" s="46" t="n">
        <v>5.46229728115577E-014</v>
      </c>
      <c r="E188" s="60" t="n">
        <v>2.16673572699354E-145</v>
      </c>
      <c r="F188" s="4" t="n">
        <v>15.0296577946768</v>
      </c>
      <c r="G188" s="46" t="n">
        <v>1</v>
      </c>
      <c r="H188" s="45" t="n">
        <v>1.88692915111648E-143</v>
      </c>
      <c r="I188" s="46" t="n">
        <v>1</v>
      </c>
      <c r="J188" s="46" t="n">
        <v>-2.22044604925031E-016</v>
      </c>
      <c r="K188" s="47" t="n">
        <v>2.48131183371817E-140</v>
      </c>
      <c r="L188" s="12"/>
    </row>
    <row r="189" customFormat="false" ht="12.8" hidden="false" customHeight="false" outlineLevel="0" collapsed="false">
      <c r="A189" s="58" t="n">
        <v>184</v>
      </c>
      <c r="B189" s="59" t="n">
        <v>9.47381757298529E-150</v>
      </c>
      <c r="C189" s="46" t="n">
        <v>0.999999999999945</v>
      </c>
      <c r="D189" s="46" t="n">
        <v>5.46229728115577E-014</v>
      </c>
      <c r="E189" s="60" t="n">
        <v>1.24580701084757E-146</v>
      </c>
      <c r="F189" s="4" t="n">
        <v>15.1117870722433</v>
      </c>
      <c r="G189" s="46" t="n">
        <v>1</v>
      </c>
      <c r="H189" s="45" t="n">
        <v>1.24864725931873E-144</v>
      </c>
      <c r="I189" s="46" t="n">
        <v>1</v>
      </c>
      <c r="J189" s="46" t="n">
        <v>-2.22044604925031E-016</v>
      </c>
      <c r="K189" s="47" t="n">
        <v>1.64197114600412E-141</v>
      </c>
      <c r="L189" s="12"/>
    </row>
    <row r="190" customFormat="false" ht="12.8" hidden="false" customHeight="false" outlineLevel="0" collapsed="false">
      <c r="A190" s="58" t="n">
        <v>185</v>
      </c>
      <c r="B190" s="59" t="n">
        <v>5.4129263324306E-151</v>
      </c>
      <c r="C190" s="46" t="n">
        <v>0.999999999999945</v>
      </c>
      <c r="D190" s="46" t="n">
        <v>5.46229728115577E-014</v>
      </c>
      <c r="E190" s="60" t="n">
        <v>7.11799812714624E-148</v>
      </c>
      <c r="F190" s="4" t="n">
        <v>15.1939163498099</v>
      </c>
      <c r="G190" s="46" t="n">
        <v>1</v>
      </c>
      <c r="H190" s="45" t="n">
        <v>8.21807380382444E-146</v>
      </c>
      <c r="I190" s="46" t="n">
        <v>1</v>
      </c>
      <c r="J190" s="46" t="n">
        <v>-2.22044604925031E-016</v>
      </c>
      <c r="K190" s="47" t="n">
        <v>1.08067670520291E-142</v>
      </c>
      <c r="L190" s="12"/>
    </row>
    <row r="191" customFormat="false" ht="12.8" hidden="false" customHeight="false" outlineLevel="0" collapsed="false">
      <c r="A191" s="58" t="n">
        <v>186</v>
      </c>
      <c r="B191" s="59" t="n">
        <v>3.07336285581679E-152</v>
      </c>
      <c r="C191" s="46" t="n">
        <v>0.999999999999945</v>
      </c>
      <c r="D191" s="46" t="n">
        <v>5.46229728115577E-014</v>
      </c>
      <c r="E191" s="60" t="n">
        <v>4.04147215539908E-149</v>
      </c>
      <c r="F191" s="4" t="n">
        <v>15.2760456273764</v>
      </c>
      <c r="G191" s="46" t="n">
        <v>1</v>
      </c>
      <c r="H191" s="45" t="n">
        <v>5.37971278973972E-147</v>
      </c>
      <c r="I191" s="46" t="n">
        <v>1</v>
      </c>
      <c r="J191" s="46" t="n">
        <v>-2.22044604925031E-016</v>
      </c>
      <c r="K191" s="47" t="n">
        <v>7.07432231850773E-144</v>
      </c>
      <c r="L191" s="12"/>
    </row>
    <row r="192" customFormat="false" ht="12.8" hidden="false" customHeight="false" outlineLevel="0" collapsed="false">
      <c r="A192" s="58" t="n">
        <v>187</v>
      </c>
      <c r="B192" s="59" t="n">
        <v>1.73413297227106E-153</v>
      </c>
      <c r="C192" s="46" t="n">
        <v>0.999999999999945</v>
      </c>
      <c r="D192" s="46" t="n">
        <v>5.46229728115577E-014</v>
      </c>
      <c r="E192" s="60" t="n">
        <v>2.28038485853644E-150</v>
      </c>
      <c r="F192" s="4" t="n">
        <v>15.358174904943</v>
      </c>
      <c r="G192" s="46" t="n">
        <v>1</v>
      </c>
      <c r="H192" s="45" t="n">
        <v>3.50283339201214E-148</v>
      </c>
      <c r="I192" s="46" t="n">
        <v>1</v>
      </c>
      <c r="J192" s="46" t="n">
        <v>-2.22044604925031E-016</v>
      </c>
      <c r="K192" s="47" t="n">
        <v>4.60622591049597E-145</v>
      </c>
      <c r="L192" s="12"/>
    </row>
    <row r="193" customFormat="false" ht="12.8" hidden="false" customHeight="false" outlineLevel="0" collapsed="false">
      <c r="A193" s="58" t="n">
        <v>188</v>
      </c>
      <c r="B193" s="59" t="n">
        <v>9.72411012488442E-155</v>
      </c>
      <c r="C193" s="46" t="n">
        <v>0.999999999999945</v>
      </c>
      <c r="D193" s="46" t="n">
        <v>5.46229728115577E-014</v>
      </c>
      <c r="E193" s="60" t="n">
        <v>1.2787204814223E-151</v>
      </c>
      <c r="F193" s="4" t="n">
        <v>15.4403041825095</v>
      </c>
      <c r="G193" s="46" t="n">
        <v>1</v>
      </c>
      <c r="H193" s="45" t="n">
        <v>2.26862978255318E-149</v>
      </c>
      <c r="I193" s="46" t="n">
        <v>1</v>
      </c>
      <c r="J193" s="46" t="n">
        <v>-2.22044604925031E-016</v>
      </c>
      <c r="K193" s="47" t="n">
        <v>2.98324816405743E-146</v>
      </c>
      <c r="L193" s="12"/>
    </row>
    <row r="194" customFormat="false" ht="12.8" hidden="false" customHeight="false" outlineLevel="0" collapsed="false">
      <c r="A194" s="58" t="n">
        <v>189</v>
      </c>
      <c r="B194" s="59" t="n">
        <v>5.4191129460242E-156</v>
      </c>
      <c r="C194" s="46" t="n">
        <v>0.999999999999945</v>
      </c>
      <c r="D194" s="46" t="n">
        <v>5.46229728115577E-014</v>
      </c>
      <c r="E194" s="60" t="n">
        <v>7.12613352402183E-153</v>
      </c>
      <c r="F194" s="4" t="n">
        <v>15.522433460076</v>
      </c>
      <c r="G194" s="46" t="n">
        <v>1</v>
      </c>
      <c r="H194" s="45" t="n">
        <v>1.46151683522312E-150</v>
      </c>
      <c r="I194" s="46" t="n">
        <v>1</v>
      </c>
      <c r="J194" s="46" t="n">
        <v>-2.22044604925031E-016</v>
      </c>
      <c r="K194" s="47" t="n">
        <v>1.9218946383184E-147</v>
      </c>
      <c r="L194" s="12"/>
    </row>
    <row r="195" customFormat="false" ht="12.8" hidden="false" customHeight="false" outlineLevel="0" collapsed="false">
      <c r="A195" s="58" t="n">
        <v>190</v>
      </c>
      <c r="B195" s="59" t="n">
        <v>3.00143688009014E-157</v>
      </c>
      <c r="C195" s="46" t="n">
        <v>0.999999999999945</v>
      </c>
      <c r="D195" s="46" t="n">
        <v>5.46229728115577E-014</v>
      </c>
      <c r="E195" s="60" t="n">
        <v>3.94688949731853E-154</v>
      </c>
      <c r="F195" s="4" t="n">
        <v>15.6045627376426</v>
      </c>
      <c r="G195" s="46" t="n">
        <v>1</v>
      </c>
      <c r="H195" s="45" t="n">
        <v>9.36595827640545E-152</v>
      </c>
      <c r="I195" s="46" t="n">
        <v>1</v>
      </c>
      <c r="J195" s="46" t="n">
        <v>-2.22044604925031E-016</v>
      </c>
      <c r="K195" s="47" t="n">
        <v>1.23162351334732E-148</v>
      </c>
      <c r="L195" s="12"/>
    </row>
    <row r="196" customFormat="false" ht="12.8" hidden="false" customHeight="false" outlineLevel="0" collapsed="false">
      <c r="A196" s="58" t="n">
        <v>191</v>
      </c>
      <c r="B196" s="59" t="n">
        <v>1.65220751093673E-158</v>
      </c>
      <c r="C196" s="46" t="n">
        <v>0.999999999999945</v>
      </c>
      <c r="D196" s="46" t="n">
        <v>5.46229728115577E-014</v>
      </c>
      <c r="E196" s="60" t="n">
        <v>2.17265287688181E-155</v>
      </c>
      <c r="F196" s="4" t="n">
        <v>15.6866920152091</v>
      </c>
      <c r="G196" s="46" t="n">
        <v>1</v>
      </c>
      <c r="H196" s="45" t="n">
        <v>5.97063948684951E-153</v>
      </c>
      <c r="I196" s="46" t="n">
        <v>1</v>
      </c>
      <c r="J196" s="46" t="n">
        <v>-2.22044604925031E-016</v>
      </c>
      <c r="K196" s="47" t="n">
        <v>7.85139092520711E-150</v>
      </c>
      <c r="L196" s="12"/>
    </row>
    <row r="197" customFormat="false" ht="12.8" hidden="false" customHeight="false" outlineLevel="0" collapsed="false">
      <c r="A197" s="58" t="n">
        <v>192</v>
      </c>
      <c r="B197" s="59" t="n">
        <v>9.0395309691048E-160</v>
      </c>
      <c r="C197" s="46" t="n">
        <v>0.999999999999945</v>
      </c>
      <c r="D197" s="46" t="n">
        <v>5.46229728115577E-014</v>
      </c>
      <c r="E197" s="60" t="n">
        <v>1.18869832243728E-156</v>
      </c>
      <c r="F197" s="4" t="n">
        <v>15.7688212927757</v>
      </c>
      <c r="G197" s="46" t="n">
        <v>1</v>
      </c>
      <c r="H197" s="45" t="n">
        <v>3.78635750636917E-154</v>
      </c>
      <c r="I197" s="46" t="n">
        <v>1</v>
      </c>
      <c r="J197" s="46" t="n">
        <v>-2.22044604925031E-016</v>
      </c>
      <c r="K197" s="47" t="n">
        <v>4.97906012087546E-151</v>
      </c>
      <c r="L197" s="12"/>
    </row>
    <row r="198" customFormat="false" ht="12.8" hidden="false" customHeight="false" outlineLevel="0" collapsed="false">
      <c r="A198" s="58" t="n">
        <v>193</v>
      </c>
      <c r="B198" s="59" t="n">
        <v>4.91569090034608E-161</v>
      </c>
      <c r="C198" s="46" t="n">
        <v>0.999999999999945</v>
      </c>
      <c r="D198" s="46" t="n">
        <v>5.46229728115577E-014</v>
      </c>
      <c r="E198" s="60" t="n">
        <v>6.4641335339551E-158</v>
      </c>
      <c r="F198" s="4" t="n">
        <v>15.8509505703422</v>
      </c>
      <c r="G198" s="46" t="n">
        <v>1</v>
      </c>
      <c r="H198" s="45" t="n">
        <v>2.38872583039506E-155</v>
      </c>
      <c r="I198" s="46" t="n">
        <v>1</v>
      </c>
      <c r="J198" s="46" t="n">
        <v>-2.22044604925031E-016</v>
      </c>
      <c r="K198" s="47" t="n">
        <v>3.1411744669695E-152</v>
      </c>
      <c r="L198" s="12"/>
    </row>
    <row r="199" customFormat="false" ht="12.8" hidden="false" customHeight="false" outlineLevel="0" collapsed="false">
      <c r="A199" s="58" t="n">
        <v>194</v>
      </c>
      <c r="B199" s="59" t="n">
        <v>2.6570022112864E-162</v>
      </c>
      <c r="C199" s="46" t="n">
        <v>0.999999999999945</v>
      </c>
      <c r="D199" s="46" t="n">
        <v>5.46229728115577E-014</v>
      </c>
      <c r="E199" s="60" t="n">
        <v>3.49395790784161E-159</v>
      </c>
      <c r="F199" s="4" t="n">
        <v>15.9330798479087</v>
      </c>
      <c r="G199" s="46" t="n">
        <v>1</v>
      </c>
      <c r="H199" s="45" t="n">
        <v>1.49922416331114E-156</v>
      </c>
      <c r="I199" s="46" t="n">
        <v>1</v>
      </c>
      <c r="J199" s="46" t="n">
        <v>-2.22044604925031E-016</v>
      </c>
      <c r="K199" s="47" t="n">
        <v>1.97147977475415E-153</v>
      </c>
      <c r="L199" s="12"/>
    </row>
    <row r="200" customFormat="false" ht="12.8" hidden="false" customHeight="false" outlineLevel="0" collapsed="false">
      <c r="A200" s="58" t="n">
        <v>195</v>
      </c>
      <c r="B200" s="59" t="n">
        <v>1.42750993474817E-163</v>
      </c>
      <c r="C200" s="46" t="n">
        <v>0.999999999999945</v>
      </c>
      <c r="D200" s="46" t="n">
        <v>5.46229728115577E-014</v>
      </c>
      <c r="E200" s="60" t="n">
        <v>1.87717556419384E-160</v>
      </c>
      <c r="F200" s="4" t="n">
        <v>16.0152091254753</v>
      </c>
      <c r="G200" s="46" t="n">
        <v>1</v>
      </c>
      <c r="H200" s="45" t="n">
        <v>9.36125249171011E-158</v>
      </c>
      <c r="I200" s="46" t="n">
        <v>1</v>
      </c>
      <c r="J200" s="46" t="n">
        <v>-2.22044604925031E-016</v>
      </c>
      <c r="K200" s="47" t="n">
        <v>1.23100470265988E-154</v>
      </c>
      <c r="L200" s="12"/>
    </row>
    <row r="201" customFormat="false" ht="12.8" hidden="false" customHeight="false" outlineLevel="0" collapsed="false">
      <c r="A201" s="58" t="n">
        <v>196</v>
      </c>
      <c r="B201" s="59" t="n">
        <v>7.62355105339475E-165</v>
      </c>
      <c r="C201" s="46" t="n">
        <v>0.999999999999945</v>
      </c>
      <c r="D201" s="46" t="n">
        <v>5.46229728115577E-014</v>
      </c>
      <c r="E201" s="60" t="n">
        <v>1.00249696352141E-161</v>
      </c>
      <c r="F201" s="4" t="n">
        <v>16.0973384030418</v>
      </c>
      <c r="G201" s="46" t="n">
        <v>1</v>
      </c>
      <c r="H201" s="45" t="n">
        <v>5.81540392413019E-159</v>
      </c>
      <c r="I201" s="46" t="n">
        <v>1</v>
      </c>
      <c r="J201" s="46" t="n">
        <v>-2.22044604925031E-016</v>
      </c>
      <c r="K201" s="47" t="n">
        <v>7.6472561602312E-156</v>
      </c>
      <c r="L201" s="12"/>
    </row>
    <row r="202" customFormat="false" ht="12.8" hidden="false" customHeight="false" outlineLevel="0" collapsed="false">
      <c r="A202" s="58" t="n">
        <v>197</v>
      </c>
      <c r="B202" s="59" t="n">
        <v>4.04703905723646E-166</v>
      </c>
      <c r="C202" s="46" t="n">
        <v>0.999999999999945</v>
      </c>
      <c r="D202" s="46" t="n">
        <v>5.46229728115577E-014</v>
      </c>
      <c r="E202" s="60" t="n">
        <v>5.32185636026594E-163</v>
      </c>
      <c r="F202" s="4" t="n">
        <v>16.1794676806084</v>
      </c>
      <c r="G202" s="46" t="n">
        <v>1</v>
      </c>
      <c r="H202" s="45" t="n">
        <v>3.59431103601767E-160</v>
      </c>
      <c r="I202" s="46" t="n">
        <v>1</v>
      </c>
      <c r="J202" s="46" t="n">
        <v>-2.22044604925031E-016</v>
      </c>
      <c r="K202" s="47" t="n">
        <v>4.72651901236324E-157</v>
      </c>
      <c r="L202" s="12"/>
    </row>
    <row r="203" customFormat="false" ht="12.8" hidden="false" customHeight="false" outlineLevel="0" collapsed="false">
      <c r="A203" s="58" t="n">
        <v>198</v>
      </c>
      <c r="B203" s="59" t="n">
        <v>2.13565074388292E-167</v>
      </c>
      <c r="C203" s="46" t="n">
        <v>0.999999999999945</v>
      </c>
      <c r="D203" s="46" t="n">
        <v>5.46229728115577E-014</v>
      </c>
      <c r="E203" s="60" t="n">
        <v>2.80838072820604E-164</v>
      </c>
      <c r="F203" s="4" t="n">
        <v>16.2615969581749</v>
      </c>
      <c r="G203" s="46" t="n">
        <v>1</v>
      </c>
      <c r="H203" s="45" t="n">
        <v>2.21030630956006E-161</v>
      </c>
      <c r="I203" s="46" t="n">
        <v>1</v>
      </c>
      <c r="J203" s="46" t="n">
        <v>-2.22044604925031E-016</v>
      </c>
      <c r="K203" s="47" t="n">
        <v>2.90655279707148E-158</v>
      </c>
      <c r="L203" s="12"/>
    </row>
    <row r="204" customFormat="false" ht="12.8" hidden="false" customHeight="false" outlineLevel="0" collapsed="false">
      <c r="A204" s="58" t="n">
        <v>199</v>
      </c>
      <c r="B204" s="59" t="n">
        <v>1.12033150843809E-168</v>
      </c>
      <c r="C204" s="46" t="n">
        <v>0.999999999999945</v>
      </c>
      <c r="D204" s="46" t="n">
        <v>5.46229728115577E-014</v>
      </c>
      <c r="E204" s="60" t="n">
        <v>1.47323593359609E-165</v>
      </c>
      <c r="F204" s="4" t="n">
        <v>16.3437262357414</v>
      </c>
      <c r="G204" s="46" t="n">
        <v>1</v>
      </c>
      <c r="H204" s="45" t="n">
        <v>1.35238823612111E-162</v>
      </c>
      <c r="I204" s="46" t="n">
        <v>1</v>
      </c>
      <c r="J204" s="46" t="n">
        <v>-2.22044604925031E-016</v>
      </c>
      <c r="K204" s="47" t="n">
        <v>1.77839053049926E-159</v>
      </c>
      <c r="L204" s="12"/>
    </row>
    <row r="205" customFormat="false" ht="12.8" hidden="false" customHeight="false" outlineLevel="0" collapsed="false">
      <c r="A205" s="58" t="n">
        <v>200</v>
      </c>
      <c r="B205" s="59" t="n">
        <v>5.84247646456499E-170</v>
      </c>
      <c r="C205" s="46" t="n">
        <v>0.999999999999945</v>
      </c>
      <c r="D205" s="46" t="n">
        <v>5.46229728115577E-014</v>
      </c>
      <c r="E205" s="60" t="n">
        <v>7.68285655090296E-167</v>
      </c>
      <c r="F205" s="4" t="n">
        <v>16.425855513308</v>
      </c>
      <c r="G205" s="46" t="n">
        <v>1</v>
      </c>
      <c r="H205" s="45" t="n">
        <v>8.23328949305211E-164</v>
      </c>
      <c r="I205" s="46" t="n">
        <v>1</v>
      </c>
      <c r="J205" s="46" t="n">
        <v>-2.22044604925031E-016</v>
      </c>
      <c r="K205" s="47" t="n">
        <v>1.08267756833635E-160</v>
      </c>
      <c r="L205" s="12"/>
    </row>
    <row r="206" customFormat="false" ht="12.8" hidden="false" customHeight="false" outlineLevel="0" collapsed="false">
      <c r="A206" s="58" t="n">
        <v>201</v>
      </c>
      <c r="B206" s="59" t="n">
        <v>3.02894929929324E-171</v>
      </c>
      <c r="C206" s="46" t="n">
        <v>0.999999999999945</v>
      </c>
      <c r="D206" s="46" t="n">
        <v>5.46229728115577E-014</v>
      </c>
      <c r="E206" s="60" t="n">
        <v>3.98306832857061E-168</v>
      </c>
      <c r="F206" s="4" t="n">
        <v>16.5079847908745</v>
      </c>
      <c r="G206" s="46" t="n">
        <v>1</v>
      </c>
      <c r="H206" s="45" t="n">
        <v>4.9874588554282E-165</v>
      </c>
      <c r="I206" s="46" t="n">
        <v>1</v>
      </c>
      <c r="J206" s="46" t="n">
        <v>-2.22044604925031E-016</v>
      </c>
      <c r="K206" s="47" t="n">
        <v>6.55850839488808E-162</v>
      </c>
      <c r="L206" s="12"/>
    </row>
    <row r="207" customFormat="false" ht="12.8" hidden="false" customHeight="false" outlineLevel="0" collapsed="false">
      <c r="A207" s="58" t="n">
        <v>202</v>
      </c>
      <c r="B207" s="59" t="n">
        <v>1.56114070482681E-172</v>
      </c>
      <c r="C207" s="46" t="n">
        <v>0.999999999999945</v>
      </c>
      <c r="D207" s="46" t="n">
        <v>5.46229728115577E-014</v>
      </c>
      <c r="E207" s="60" t="n">
        <v>2.05290002684725E-169</v>
      </c>
      <c r="F207" s="4" t="n">
        <v>16.5901140684411</v>
      </c>
      <c r="G207" s="46" t="n">
        <v>1</v>
      </c>
      <c r="H207" s="45" t="n">
        <v>3.00628364268797E-166</v>
      </c>
      <c r="I207" s="46" t="n">
        <v>1</v>
      </c>
      <c r="J207" s="46" t="n">
        <v>-2.22044604925031E-016</v>
      </c>
      <c r="K207" s="47" t="n">
        <v>3.95326299013468E-163</v>
      </c>
      <c r="L207" s="12"/>
    </row>
    <row r="208" customFormat="false" ht="12.8" hidden="false" customHeight="false" outlineLevel="0" collapsed="false">
      <c r="A208" s="58" t="n">
        <v>203</v>
      </c>
      <c r="B208" s="59" t="n">
        <v>7.99939967990534E-174</v>
      </c>
      <c r="C208" s="46" t="n">
        <v>0.999999999999945</v>
      </c>
      <c r="D208" s="46" t="n">
        <v>5.46229728115577E-014</v>
      </c>
      <c r="E208" s="60" t="n">
        <v>1.05192105790755E-170</v>
      </c>
      <c r="F208" s="4" t="n">
        <v>16.6722433460076</v>
      </c>
      <c r="G208" s="46" t="n">
        <v>1</v>
      </c>
      <c r="H208" s="45" t="n">
        <v>1.80316684461534E-167</v>
      </c>
      <c r="I208" s="46" t="n">
        <v>1</v>
      </c>
      <c r="J208" s="46" t="n">
        <v>-2.22044604925031E-016</v>
      </c>
      <c r="K208" s="47" t="n">
        <v>2.37116440066918E-164</v>
      </c>
      <c r="L208" s="12"/>
    </row>
    <row r="209" customFormat="false" ht="12.8" hidden="false" customHeight="false" outlineLevel="0" collapsed="false">
      <c r="A209" s="58" t="n">
        <v>204</v>
      </c>
      <c r="B209" s="59" t="n">
        <v>4.07519353310186E-175</v>
      </c>
      <c r="C209" s="46" t="n">
        <v>0.999999999999945</v>
      </c>
      <c r="D209" s="46" t="n">
        <v>5.46229728115577E-014</v>
      </c>
      <c r="E209" s="60" t="n">
        <v>5.35887949602894E-172</v>
      </c>
      <c r="F209" s="4" t="n">
        <v>16.7543726235741</v>
      </c>
      <c r="G209" s="46" t="n">
        <v>1</v>
      </c>
      <c r="H209" s="45" t="n">
        <v>1.0762365653001E-168</v>
      </c>
      <c r="I209" s="46" t="n">
        <v>1</v>
      </c>
      <c r="J209" s="46" t="n">
        <v>-2.22044604925031E-016</v>
      </c>
      <c r="K209" s="47" t="n">
        <v>1.41525108336963E-165</v>
      </c>
      <c r="L209" s="12"/>
    </row>
    <row r="210" customFormat="false" ht="12.8" hidden="false" customHeight="false" outlineLevel="0" collapsed="false">
      <c r="A210" s="58" t="n">
        <v>205</v>
      </c>
      <c r="B210" s="59" t="n">
        <v>2.06407112618015E-176</v>
      </c>
      <c r="C210" s="46" t="n">
        <v>0.999999999999945</v>
      </c>
      <c r="D210" s="46" t="n">
        <v>5.46229728115577E-014</v>
      </c>
      <c r="E210" s="60" t="n">
        <v>2.7142535309269E-173</v>
      </c>
      <c r="F210" s="4" t="n">
        <v>16.8365019011407</v>
      </c>
      <c r="G210" s="46" t="n">
        <v>1</v>
      </c>
      <c r="H210" s="45" t="n">
        <v>6.39228131603266E-170</v>
      </c>
      <c r="I210" s="46" t="n">
        <v>1</v>
      </c>
      <c r="J210" s="46" t="n">
        <v>-2.22044604925031E-016</v>
      </c>
      <c r="K210" s="47" t="n">
        <v>8.40584993058294E-167</v>
      </c>
      <c r="L210" s="12"/>
    </row>
    <row r="211" customFormat="false" ht="12.8" hidden="false" customHeight="false" outlineLevel="0" collapsed="false">
      <c r="A211" s="58" t="n">
        <v>206</v>
      </c>
      <c r="B211" s="59" t="n">
        <v>1.03943333184828E-177</v>
      </c>
      <c r="C211" s="46" t="n">
        <v>0.999999999999945</v>
      </c>
      <c r="D211" s="46" t="n">
        <v>5.46229728115577E-014</v>
      </c>
      <c r="E211" s="60" t="n">
        <v>1.36685483138048E-174</v>
      </c>
      <c r="F211" s="4" t="n">
        <v>16.9186311787072</v>
      </c>
      <c r="G211" s="46" t="n">
        <v>1</v>
      </c>
      <c r="H211" s="45" t="n">
        <v>3.77824969911136E-171</v>
      </c>
      <c r="I211" s="46" t="n">
        <v>1</v>
      </c>
      <c r="J211" s="46" t="n">
        <v>-2.22044604925031E-016</v>
      </c>
      <c r="K211" s="47" t="n">
        <v>4.96839835433143E-168</v>
      </c>
      <c r="L211" s="12"/>
    </row>
    <row r="212" customFormat="false" ht="12.8" hidden="false" customHeight="false" outlineLevel="0" collapsed="false">
      <c r="A212" s="58" t="n">
        <v>207</v>
      </c>
      <c r="B212" s="59" t="n">
        <v>5.20444067461166E-179</v>
      </c>
      <c r="C212" s="46" t="n">
        <v>0.999999999999945</v>
      </c>
      <c r="D212" s="46" t="n">
        <v>5.46229728115577E-014</v>
      </c>
      <c r="E212" s="60" t="n">
        <v>6.84383948711434E-176</v>
      </c>
      <c r="F212" s="4" t="n">
        <v>17.0007604562738</v>
      </c>
      <c r="G212" s="46" t="n">
        <v>1</v>
      </c>
      <c r="H212" s="45" t="n">
        <v>2.22240040898704E-172</v>
      </c>
      <c r="I212" s="46" t="n">
        <v>1</v>
      </c>
      <c r="J212" s="46" t="n">
        <v>-2.22044604925031E-016</v>
      </c>
      <c r="K212" s="47" t="n">
        <v>2.92245653781796E-169</v>
      </c>
      <c r="L212" s="12"/>
    </row>
    <row r="213" customFormat="false" ht="12.8" hidden="false" customHeight="false" outlineLevel="0" collapsed="false">
      <c r="A213" s="58" t="n">
        <v>208</v>
      </c>
      <c r="B213" s="59" t="n">
        <v>2.59099580673514E-180</v>
      </c>
      <c r="C213" s="46" t="n">
        <v>0.999999999999945</v>
      </c>
      <c r="D213" s="46" t="n">
        <v>5.46229728115577E-014</v>
      </c>
      <c r="E213" s="60" t="n">
        <v>3.40715948585671E-177</v>
      </c>
      <c r="F213" s="4" t="n">
        <v>17.0828897338403</v>
      </c>
      <c r="G213" s="46" t="n">
        <v>1</v>
      </c>
      <c r="H213" s="45" t="n">
        <v>1.30095109411412E-173</v>
      </c>
      <c r="I213" s="46" t="n">
        <v>1</v>
      </c>
      <c r="J213" s="46" t="n">
        <v>-2.22044604925031E-016</v>
      </c>
      <c r="K213" s="47" t="n">
        <v>1.71075068876007E-170</v>
      </c>
      <c r="L213" s="12"/>
    </row>
    <row r="214" customFormat="false" ht="12.8" hidden="false" customHeight="false" outlineLevel="0" collapsed="false">
      <c r="A214" s="58" t="n">
        <v>209</v>
      </c>
      <c r="B214" s="59" t="n">
        <v>1.28257942049626E-181</v>
      </c>
      <c r="C214" s="46" t="n">
        <v>0.999999999999945</v>
      </c>
      <c r="D214" s="46" t="n">
        <v>5.46229728115577E-014</v>
      </c>
      <c r="E214" s="60" t="n">
        <v>1.68659193795259E-178</v>
      </c>
      <c r="F214" s="4" t="n">
        <v>17.1650190114068</v>
      </c>
      <c r="G214" s="46" t="n">
        <v>1</v>
      </c>
      <c r="H214" s="45" t="n">
        <v>7.57908332784011E-175</v>
      </c>
      <c r="I214" s="46" t="n">
        <v>1</v>
      </c>
      <c r="J214" s="46" t="n">
        <v>-2.22044604925031E-016</v>
      </c>
      <c r="K214" s="47" t="n">
        <v>9.96649457610974E-172</v>
      </c>
      <c r="L214" s="12"/>
    </row>
    <row r="215" customFormat="false" ht="12.8" hidden="false" customHeight="false" outlineLevel="0" collapsed="false">
      <c r="A215" s="58" t="n">
        <v>210</v>
      </c>
      <c r="B215" s="59" t="n">
        <v>6.31300773951433E-183</v>
      </c>
      <c r="C215" s="46" t="n">
        <v>0.999999999999945</v>
      </c>
      <c r="D215" s="46" t="n">
        <v>5.46229728115577E-014</v>
      </c>
      <c r="E215" s="60" t="n">
        <v>8.30160517746134E-180</v>
      </c>
      <c r="F215" s="4" t="n">
        <v>17.2471482889734</v>
      </c>
      <c r="G215" s="46" t="n">
        <v>1</v>
      </c>
      <c r="H215" s="45" t="n">
        <v>4.39439796124768E-176</v>
      </c>
      <c r="I215" s="46" t="n">
        <v>1</v>
      </c>
      <c r="J215" s="46" t="n">
        <v>-2.22044604925031E-016</v>
      </c>
      <c r="K215" s="47" t="n">
        <v>5.7786333190407E-173</v>
      </c>
      <c r="L215" s="12"/>
    </row>
    <row r="216" customFormat="false" ht="12.8" hidden="false" customHeight="false" outlineLevel="0" collapsed="false">
      <c r="A216" s="58" t="n">
        <v>211</v>
      </c>
      <c r="B216" s="59" t="n">
        <v>3.08981421453839E-184</v>
      </c>
      <c r="C216" s="46" t="n">
        <v>0.999999999999945</v>
      </c>
      <c r="D216" s="46" t="n">
        <v>5.46229728115577E-014</v>
      </c>
      <c r="E216" s="60" t="n">
        <v>4.06310569211799E-181</v>
      </c>
      <c r="F216" s="4" t="n">
        <v>17.3292775665399</v>
      </c>
      <c r="G216" s="46" t="n">
        <v>1</v>
      </c>
      <c r="H216" s="45" t="n">
        <v>2.53582294147828E-177</v>
      </c>
      <c r="I216" s="46" t="n">
        <v>1</v>
      </c>
      <c r="J216" s="46" t="n">
        <v>-2.22044604925031E-016</v>
      </c>
      <c r="K216" s="47" t="n">
        <v>3.33460716804394E-174</v>
      </c>
      <c r="L216" s="12"/>
    </row>
    <row r="217" customFormat="false" ht="12.8" hidden="false" customHeight="false" outlineLevel="0" collapsed="false">
      <c r="A217" s="58" t="n">
        <v>212</v>
      </c>
      <c r="B217" s="59" t="n">
        <v>1.5037713334731E-185</v>
      </c>
      <c r="C217" s="46" t="n">
        <v>0.999999999999945</v>
      </c>
      <c r="D217" s="46" t="n">
        <v>5.46229728115577E-014</v>
      </c>
      <c r="E217" s="60" t="n">
        <v>1.97745930351713E-182</v>
      </c>
      <c r="F217" s="4" t="n">
        <v>17.4114068441065</v>
      </c>
      <c r="G217" s="46" t="n">
        <v>1</v>
      </c>
      <c r="H217" s="45" t="n">
        <v>1.45641473097656E-178</v>
      </c>
      <c r="I217" s="46" t="n">
        <v>1</v>
      </c>
      <c r="J217" s="46" t="n">
        <v>-2.22044604925031E-016</v>
      </c>
      <c r="K217" s="47" t="n">
        <v>1.91518537123418E-175</v>
      </c>
      <c r="L217" s="12"/>
    </row>
    <row r="218" customFormat="false" ht="12.8" hidden="false" customHeight="false" outlineLevel="0" collapsed="false">
      <c r="A218" s="58" t="n">
        <v>213</v>
      </c>
      <c r="B218" s="59" t="n">
        <v>7.27769637497623E-187</v>
      </c>
      <c r="C218" s="46" t="n">
        <v>0.999999999999945</v>
      </c>
      <c r="D218" s="46" t="n">
        <v>5.46229728115577E-014</v>
      </c>
      <c r="E218" s="60" t="n">
        <v>9.57017073309374E-184</v>
      </c>
      <c r="F218" s="4" t="n">
        <v>17.493536121673</v>
      </c>
      <c r="G218" s="46" t="n">
        <v>1</v>
      </c>
      <c r="H218" s="45" t="n">
        <v>8.32544501492861E-180</v>
      </c>
      <c r="I218" s="46" t="n">
        <v>1</v>
      </c>
      <c r="J218" s="46" t="n">
        <v>-2.22044604925031E-016</v>
      </c>
      <c r="K218" s="47" t="n">
        <v>1.09479601946311E-176</v>
      </c>
      <c r="L218" s="12"/>
    </row>
    <row r="219" customFormat="false" ht="12.8" hidden="false" customHeight="false" outlineLevel="0" collapsed="false">
      <c r="A219" s="58" t="n">
        <v>214</v>
      </c>
      <c r="B219" s="59" t="n">
        <v>3.50249864845131E-188</v>
      </c>
      <c r="C219" s="46" t="n">
        <v>0.999999999999945</v>
      </c>
      <c r="D219" s="46" t="n">
        <v>5.46229728115577E-014</v>
      </c>
      <c r="E219" s="60" t="n">
        <v>4.60578572271347E-185</v>
      </c>
      <c r="F219" s="4" t="n">
        <v>17.5756653992395</v>
      </c>
      <c r="G219" s="46" t="n">
        <v>1</v>
      </c>
      <c r="H219" s="45" t="n">
        <v>4.73691597206262E-181</v>
      </c>
      <c r="I219" s="46" t="n">
        <v>1</v>
      </c>
      <c r="J219" s="46" t="n">
        <v>-2.22044604925031E-016</v>
      </c>
      <c r="K219" s="47" t="n">
        <v>6.22904450326235E-178</v>
      </c>
      <c r="L219" s="12"/>
    </row>
    <row r="220" customFormat="false" ht="12.8" hidden="false" customHeight="false" outlineLevel="0" collapsed="false">
      <c r="A220" s="58" t="n">
        <v>215</v>
      </c>
      <c r="B220" s="59" t="n">
        <v>1.67626646900452E-189</v>
      </c>
      <c r="C220" s="46" t="n">
        <v>0.999999999999945</v>
      </c>
      <c r="D220" s="46" t="n">
        <v>5.46229728115577E-014</v>
      </c>
      <c r="E220" s="60" t="n">
        <v>2.20429040674094E-186</v>
      </c>
      <c r="F220" s="4" t="n">
        <v>17.6577946768061</v>
      </c>
      <c r="G220" s="46" t="n">
        <v>1</v>
      </c>
      <c r="H220" s="45" t="n">
        <v>2.68262037177534E-182</v>
      </c>
      <c r="I220" s="46" t="n">
        <v>1</v>
      </c>
      <c r="J220" s="46" t="n">
        <v>-2.22044604925031E-016</v>
      </c>
      <c r="K220" s="47" t="n">
        <v>3.52764578888457E-179</v>
      </c>
      <c r="L220" s="12"/>
    </row>
    <row r="221" customFormat="false" ht="12.8" hidden="false" customHeight="false" outlineLevel="0" collapsed="false">
      <c r="A221" s="58" t="n">
        <v>216</v>
      </c>
      <c r="B221" s="59" t="n">
        <v>7.97807682548013E-191</v>
      </c>
      <c r="C221" s="46" t="n">
        <v>0.999999999999945</v>
      </c>
      <c r="D221" s="46" t="n">
        <v>5.46229728115577E-014</v>
      </c>
      <c r="E221" s="60" t="n">
        <v>1.04911710255064E-187</v>
      </c>
      <c r="F221" s="4" t="n">
        <v>17.7399239543726</v>
      </c>
      <c r="G221" s="46" t="n">
        <v>1</v>
      </c>
      <c r="H221" s="45" t="n">
        <v>1.51219383954243E-183</v>
      </c>
      <c r="I221" s="46" t="n">
        <v>1</v>
      </c>
      <c r="J221" s="46" t="n">
        <v>-2.22044604925031E-016</v>
      </c>
      <c r="K221" s="47" t="n">
        <v>1.98853489899829E-180</v>
      </c>
      <c r="L221" s="12"/>
    </row>
    <row r="222" customFormat="false" ht="12.8" hidden="false" customHeight="false" outlineLevel="0" collapsed="false">
      <c r="A222" s="58" t="n">
        <v>217</v>
      </c>
      <c r="B222" s="59" t="n">
        <v>3.77617745432734E-192</v>
      </c>
      <c r="C222" s="46" t="n">
        <v>0.999999999999945</v>
      </c>
      <c r="D222" s="46" t="n">
        <v>5.46229728115577E-014</v>
      </c>
      <c r="E222" s="60" t="n">
        <v>4.96567335244046E-189</v>
      </c>
      <c r="F222" s="4" t="n">
        <v>17.8220532319392</v>
      </c>
      <c r="G222" s="46" t="n">
        <v>1</v>
      </c>
      <c r="H222" s="45" t="n">
        <v>8.48495860641019E-185</v>
      </c>
      <c r="I222" s="46" t="n">
        <v>1</v>
      </c>
      <c r="J222" s="46" t="n">
        <v>-2.22044604925031E-016</v>
      </c>
      <c r="K222" s="47" t="n">
        <v>1.11577205674294E-181</v>
      </c>
      <c r="L222" s="12"/>
    </row>
    <row r="223" customFormat="false" ht="12.8" hidden="false" customHeight="false" outlineLevel="0" collapsed="false">
      <c r="A223" s="58" t="n">
        <v>218</v>
      </c>
      <c r="B223" s="59" t="n">
        <v>1.77751986832351E-193</v>
      </c>
      <c r="C223" s="46" t="n">
        <v>0.999999999999945</v>
      </c>
      <c r="D223" s="46" t="n">
        <v>5.46229728115577E-014</v>
      </c>
      <c r="E223" s="60" t="n">
        <v>2.33743862684542E-190</v>
      </c>
      <c r="F223" s="4" t="n">
        <v>17.9041825095057</v>
      </c>
      <c r="G223" s="46" t="n">
        <v>1</v>
      </c>
      <c r="H223" s="45" t="n">
        <v>4.73909300349533E-186</v>
      </c>
      <c r="I223" s="46" t="n">
        <v>1</v>
      </c>
      <c r="J223" s="46" t="n">
        <v>-2.22044604925031E-016</v>
      </c>
      <c r="K223" s="47" t="n">
        <v>6.23190729959636E-183</v>
      </c>
      <c r="L223" s="12"/>
    </row>
    <row r="224" customFormat="false" ht="12.8" hidden="false" customHeight="false" outlineLevel="0" collapsed="false">
      <c r="A224" s="58" t="n">
        <v>219</v>
      </c>
      <c r="B224" s="59" t="n">
        <v>8.32133869137922E-195</v>
      </c>
      <c r="C224" s="46" t="n">
        <v>0.999999999999945</v>
      </c>
      <c r="D224" s="46" t="n">
        <v>5.46229728115577E-014</v>
      </c>
      <c r="E224" s="60" t="n">
        <v>1.09425603791637E-191</v>
      </c>
      <c r="F224" s="4" t="n">
        <v>17.9863117870722</v>
      </c>
      <c r="G224" s="46" t="n">
        <v>1</v>
      </c>
      <c r="H224" s="45" t="n">
        <v>2.63483312176406E-187</v>
      </c>
      <c r="I224" s="46" t="n">
        <v>1</v>
      </c>
      <c r="J224" s="46" t="n">
        <v>-2.22044604925031E-016</v>
      </c>
      <c r="K224" s="47" t="n">
        <v>3.46480555511974E-184</v>
      </c>
      <c r="L224" s="12"/>
    </row>
    <row r="225" customFormat="false" ht="12.8" hidden="false" customHeight="false" outlineLevel="0" collapsed="false">
      <c r="A225" s="58" t="n">
        <v>220</v>
      </c>
      <c r="B225" s="59" t="n">
        <v>3.8743361111944E-196</v>
      </c>
      <c r="C225" s="46" t="n">
        <v>0.999999999999945</v>
      </c>
      <c r="D225" s="46" t="n">
        <v>5.46229728115577E-014</v>
      </c>
      <c r="E225" s="60" t="n">
        <v>5.09475198622064E-193</v>
      </c>
      <c r="F225" s="4" t="n">
        <v>18.0684410646388</v>
      </c>
      <c r="G225" s="46" t="n">
        <v>1</v>
      </c>
      <c r="H225" s="45" t="n">
        <v>1.45825149626252E-188</v>
      </c>
      <c r="I225" s="46" t="n">
        <v>1</v>
      </c>
      <c r="J225" s="46" t="n">
        <v>-2.22044604925031E-016</v>
      </c>
      <c r="K225" s="47" t="n">
        <v>1.91760071758521E-185</v>
      </c>
      <c r="L225" s="12"/>
    </row>
    <row r="226" customFormat="false" ht="12.8" hidden="false" customHeight="false" outlineLevel="0" collapsed="false">
      <c r="A226" s="58" t="n">
        <v>221</v>
      </c>
      <c r="B226" s="59" t="n">
        <v>1.79405338595081E-197</v>
      </c>
      <c r="C226" s="46" t="n">
        <v>0.999999999999945</v>
      </c>
      <c r="D226" s="46" t="n">
        <v>5.46229728115577E-014</v>
      </c>
      <c r="E226" s="60" t="n">
        <v>2.35918020252531E-194</v>
      </c>
      <c r="F226" s="4" t="n">
        <v>18.1505703422053</v>
      </c>
      <c r="G226" s="46" t="n">
        <v>1</v>
      </c>
      <c r="H226" s="45" t="n">
        <v>8.03419104066201E-190</v>
      </c>
      <c r="I226" s="46" t="n">
        <v>1</v>
      </c>
      <c r="J226" s="46" t="n">
        <v>-2.22044604925031E-016</v>
      </c>
      <c r="K226" s="47" t="n">
        <v>1.05649612184706E-186</v>
      </c>
      <c r="L226" s="12"/>
    </row>
    <row r="227" customFormat="false" ht="12.8" hidden="false" customHeight="false" outlineLevel="0" collapsed="false">
      <c r="A227" s="58" t="n">
        <v>222</v>
      </c>
      <c r="B227" s="59" t="n">
        <v>8.26258484562676E-199</v>
      </c>
      <c r="C227" s="46" t="n">
        <v>0.999999999999945</v>
      </c>
      <c r="D227" s="46" t="n">
        <v>5.46229728115577E-014</v>
      </c>
      <c r="E227" s="60" t="n">
        <v>1.08652990719992E-195</v>
      </c>
      <c r="F227" s="4" t="n">
        <v>18.2326996197719</v>
      </c>
      <c r="G227" s="46" t="n">
        <v>1</v>
      </c>
      <c r="H227" s="45" t="n">
        <v>4.40647364801074E-191</v>
      </c>
      <c r="I227" s="46" t="n">
        <v>1</v>
      </c>
      <c r="J227" s="46" t="n">
        <v>-2.22044604925031E-016</v>
      </c>
      <c r="K227" s="47" t="n">
        <v>5.79451284713412E-188</v>
      </c>
      <c r="L227" s="12"/>
    </row>
    <row r="228" customFormat="false" ht="12.8" hidden="false" customHeight="false" outlineLevel="0" collapsed="false">
      <c r="A228" s="58" t="n">
        <v>223</v>
      </c>
      <c r="B228" s="59" t="n">
        <v>3.78483937650142E-200</v>
      </c>
      <c r="C228" s="46" t="n">
        <v>0.999999999999945</v>
      </c>
      <c r="D228" s="46" t="n">
        <v>5.46229728115577E-014</v>
      </c>
      <c r="E228" s="60" t="n">
        <v>4.97706378009937E-197</v>
      </c>
      <c r="F228" s="4" t="n">
        <v>18.3148288973384</v>
      </c>
      <c r="G228" s="46" t="n">
        <v>1</v>
      </c>
      <c r="H228" s="45" t="n">
        <v>2.40595949474096E-192</v>
      </c>
      <c r="I228" s="46" t="n">
        <v>1</v>
      </c>
      <c r="J228" s="46" t="n">
        <v>-2.22044604925031E-016</v>
      </c>
      <c r="K228" s="47" t="n">
        <v>3.16383673558436E-189</v>
      </c>
      <c r="L228" s="12"/>
    </row>
    <row r="229" customFormat="false" ht="12.8" hidden="false" customHeight="false" outlineLevel="0" collapsed="false">
      <c r="A229" s="58" t="n">
        <v>224</v>
      </c>
      <c r="B229" s="59" t="n">
        <v>1.72440111779855E-201</v>
      </c>
      <c r="C229" s="46" t="n">
        <v>0.999999999999945</v>
      </c>
      <c r="D229" s="46" t="n">
        <v>5.46229728115577E-014</v>
      </c>
      <c r="E229" s="60" t="n">
        <v>2.26758746990509E-198</v>
      </c>
      <c r="F229" s="4" t="n">
        <v>18.3969581749049</v>
      </c>
      <c r="G229" s="46" t="n">
        <v>1</v>
      </c>
      <c r="H229" s="45" t="n">
        <v>1.30780288342607E-193</v>
      </c>
      <c r="I229" s="46" t="n">
        <v>1</v>
      </c>
      <c r="J229" s="46" t="n">
        <v>-2.22044604925031E-016</v>
      </c>
      <c r="K229" s="47" t="n">
        <v>1.71976079170529E-190</v>
      </c>
      <c r="L229" s="12"/>
    </row>
    <row r="230" customFormat="false" ht="12.8" hidden="false" customHeight="false" outlineLevel="0" collapsed="false">
      <c r="A230" s="58" t="n">
        <v>225</v>
      </c>
      <c r="B230" s="59" t="n">
        <v>7.81442001876724E-203</v>
      </c>
      <c r="C230" s="46" t="n">
        <v>0.999999999999945</v>
      </c>
      <c r="D230" s="46" t="n">
        <v>5.46229728115577E-014</v>
      </c>
      <c r="E230" s="60" t="n">
        <v>1.02759623246789E-199</v>
      </c>
      <c r="F230" s="4" t="n">
        <v>18.4790874524715</v>
      </c>
      <c r="G230" s="46" t="n">
        <v>1</v>
      </c>
      <c r="H230" s="45" t="n">
        <v>7.07720490413698E-195</v>
      </c>
      <c r="I230" s="46" t="n">
        <v>1</v>
      </c>
      <c r="J230" s="46" t="n">
        <v>-2.22044604925031E-016</v>
      </c>
      <c r="K230" s="47" t="n">
        <v>9.30652444894013E-192</v>
      </c>
      <c r="L230" s="12"/>
    </row>
    <row r="231" customFormat="false" ht="12.8" hidden="false" customHeight="false" outlineLevel="0" collapsed="false">
      <c r="A231" s="58" t="n">
        <v>226</v>
      </c>
      <c r="B231" s="59" t="n">
        <v>3.52233802847419E-204</v>
      </c>
      <c r="C231" s="46" t="n">
        <v>0.999999999999945</v>
      </c>
      <c r="D231" s="46" t="n">
        <v>5.46229728115577E-014</v>
      </c>
      <c r="E231" s="60" t="n">
        <v>4.63187450744357E-201</v>
      </c>
      <c r="F231" s="4" t="n">
        <v>18.561216730038</v>
      </c>
      <c r="G231" s="46" t="n">
        <v>1</v>
      </c>
      <c r="H231" s="45" t="n">
        <v>3.81289923342352E-196</v>
      </c>
      <c r="I231" s="46" t="n">
        <v>1</v>
      </c>
      <c r="J231" s="46" t="n">
        <v>-2.22044604925031E-016</v>
      </c>
      <c r="K231" s="47" t="n">
        <v>5.01396249195193E-193</v>
      </c>
      <c r="L231" s="12"/>
    </row>
    <row r="232" customFormat="false" ht="12.8" hidden="false" customHeight="false" outlineLevel="0" collapsed="false">
      <c r="A232" s="58" t="n">
        <v>227</v>
      </c>
      <c r="B232" s="59" t="n">
        <v>1.57924414879509E-205</v>
      </c>
      <c r="C232" s="46" t="n">
        <v>0.999999999999945</v>
      </c>
      <c r="D232" s="46" t="n">
        <v>5.46229728115577E-014</v>
      </c>
      <c r="E232" s="60" t="n">
        <v>2.07670605566554E-202</v>
      </c>
      <c r="F232" s="4" t="n">
        <v>18.6433460076046</v>
      </c>
      <c r="G232" s="46" t="n">
        <v>1</v>
      </c>
      <c r="H232" s="45" t="n">
        <v>2.04517967529447E-197</v>
      </c>
      <c r="I232" s="46" t="n">
        <v>1</v>
      </c>
      <c r="J232" s="46" t="n">
        <v>-2.22044604925031E-016</v>
      </c>
      <c r="K232" s="47" t="n">
        <v>2.68941127301223E-194</v>
      </c>
      <c r="L232" s="12"/>
    </row>
    <row r="233" customFormat="false" ht="12.8" hidden="false" customHeight="false" outlineLevel="0" collapsed="false">
      <c r="A233" s="58" t="n">
        <v>228</v>
      </c>
      <c r="B233" s="59" t="n">
        <v>7.0430301438312E-207</v>
      </c>
      <c r="C233" s="46" t="n">
        <v>0.999999999999945</v>
      </c>
      <c r="D233" s="46" t="n">
        <v>5.46229728115577E-014</v>
      </c>
      <c r="E233" s="60" t="n">
        <v>9.26158463913803E-204</v>
      </c>
      <c r="F233" s="4" t="n">
        <v>18.7254752851711</v>
      </c>
      <c r="G233" s="46" t="n">
        <v>1</v>
      </c>
      <c r="H233" s="45" t="n">
        <v>1.09219106278924E-198</v>
      </c>
      <c r="I233" s="46" t="n">
        <v>1</v>
      </c>
      <c r="J233" s="46" t="n">
        <v>-2.22044604925031E-016</v>
      </c>
      <c r="K233" s="47" t="n">
        <v>1.43623124756785E-195</v>
      </c>
      <c r="L233" s="12"/>
    </row>
    <row r="234" customFormat="false" ht="12.8" hidden="false" customHeight="false" outlineLevel="0" collapsed="false">
      <c r="A234" s="58" t="n">
        <v>229</v>
      </c>
      <c r="B234" s="59" t="n">
        <v>3.12442303650349E-208</v>
      </c>
      <c r="C234" s="46" t="n">
        <v>0.999999999999945</v>
      </c>
      <c r="D234" s="46" t="n">
        <v>5.46229728115577E-014</v>
      </c>
      <c r="E234" s="60" t="n">
        <v>4.1086162930021E-205</v>
      </c>
      <c r="F234" s="4" t="n">
        <v>18.8076045627376</v>
      </c>
      <c r="G234" s="46" t="n">
        <v>1</v>
      </c>
      <c r="H234" s="45" t="n">
        <v>5.80717793776425E-200</v>
      </c>
      <c r="I234" s="46" t="n">
        <v>1</v>
      </c>
      <c r="J234" s="46" t="n">
        <v>-2.22044604925031E-016</v>
      </c>
      <c r="K234" s="47" t="n">
        <v>7.63643898815999E-197</v>
      </c>
      <c r="L234" s="12"/>
    </row>
    <row r="235" customFormat="false" ht="12.8" hidden="false" customHeight="false" outlineLevel="0" collapsed="false">
      <c r="A235" s="58" t="n">
        <v>230</v>
      </c>
      <c r="B235" s="59" t="n">
        <v>1.37875799172808E-209</v>
      </c>
      <c r="C235" s="46" t="n">
        <v>0.999999999999945</v>
      </c>
      <c r="D235" s="46" t="n">
        <v>5.46229728115577E-014</v>
      </c>
      <c r="E235" s="60" t="n">
        <v>1.81306675912242E-206</v>
      </c>
      <c r="F235" s="4" t="n">
        <v>18.8897338403042</v>
      </c>
      <c r="G235" s="46" t="n">
        <v>1</v>
      </c>
      <c r="H235" s="45" t="n">
        <v>3.07425080038647E-201</v>
      </c>
      <c r="I235" s="46" t="n">
        <v>1</v>
      </c>
      <c r="J235" s="46" t="n">
        <v>-2.22044604925031E-016</v>
      </c>
      <c r="K235" s="47" t="n">
        <v>4.04263980250821E-198</v>
      </c>
      <c r="L235" s="12"/>
    </row>
    <row r="236" customFormat="false" ht="12.8" hidden="false" customHeight="false" outlineLevel="0" collapsed="false">
      <c r="A236" s="58" t="n">
        <v>231</v>
      </c>
      <c r="B236" s="59" t="n">
        <v>6.05232196878651E-211</v>
      </c>
      <c r="C236" s="46" t="n">
        <v>0.999999999999945</v>
      </c>
      <c r="D236" s="46" t="n">
        <v>5.46229728115577E-014</v>
      </c>
      <c r="E236" s="60" t="n">
        <v>7.95880338895427E-208</v>
      </c>
      <c r="F236" s="4" t="n">
        <v>18.9718631178707</v>
      </c>
      <c r="G236" s="46" t="n">
        <v>1</v>
      </c>
      <c r="H236" s="45" t="n">
        <v>1.62042640793178E-202</v>
      </c>
      <c r="I236" s="46" t="n">
        <v>1</v>
      </c>
      <c r="J236" s="46" t="n">
        <v>-2.22044604925031E-016</v>
      </c>
      <c r="K236" s="47" t="n">
        <v>2.13086072643029E-199</v>
      </c>
      <c r="L236" s="12"/>
    </row>
    <row r="237" customFormat="false" ht="12.8" hidden="false" customHeight="false" outlineLevel="0" collapsed="false">
      <c r="A237" s="58" t="n">
        <v>232</v>
      </c>
      <c r="B237" s="59" t="n">
        <v>2.64289277077207E-212</v>
      </c>
      <c r="C237" s="46" t="n">
        <v>0.999999999999945</v>
      </c>
      <c r="D237" s="46" t="n">
        <v>5.46229728115577E-014</v>
      </c>
      <c r="E237" s="60" t="n">
        <v>3.47540399356527E-209</v>
      </c>
      <c r="F237" s="4" t="n">
        <v>19.0539923954373</v>
      </c>
      <c r="G237" s="46" t="n">
        <v>1</v>
      </c>
      <c r="H237" s="45" t="n">
        <v>8.504393065255E-204</v>
      </c>
      <c r="I237" s="46" t="n">
        <v>1</v>
      </c>
      <c r="J237" s="46" t="n">
        <v>-2.22044604925031E-016</v>
      </c>
      <c r="K237" s="47" t="n">
        <v>1.11832768808103E-200</v>
      </c>
      <c r="L237" s="12"/>
    </row>
    <row r="238" customFormat="false" ht="12.8" hidden="false" customHeight="false" outlineLevel="0" collapsed="false">
      <c r="A238" s="58" t="n">
        <v>233</v>
      </c>
      <c r="B238" s="59" t="n">
        <v>1.14806982100443E-213</v>
      </c>
      <c r="C238" s="46" t="n">
        <v>0.999999999999945</v>
      </c>
      <c r="D238" s="46" t="n">
        <v>5.46229728115577E-014</v>
      </c>
      <c r="E238" s="60" t="n">
        <v>1.50971181462083E-210</v>
      </c>
      <c r="F238" s="4" t="n">
        <v>19.1361216730038</v>
      </c>
      <c r="G238" s="46" t="n">
        <v>1</v>
      </c>
      <c r="H238" s="45" t="n">
        <v>4.44415708186708E-205</v>
      </c>
      <c r="I238" s="46" t="n">
        <v>1</v>
      </c>
      <c r="J238" s="46" t="n">
        <v>-2.22044604925031E-016</v>
      </c>
      <c r="K238" s="47" t="n">
        <v>5.84406656265521E-202</v>
      </c>
      <c r="L238" s="12"/>
    </row>
    <row r="239" customFormat="false" ht="12.8" hidden="false" customHeight="false" outlineLevel="0" collapsed="false">
      <c r="A239" s="58" t="n">
        <v>234</v>
      </c>
      <c r="B239" s="59" t="n">
        <v>4.96130500170459E-215</v>
      </c>
      <c r="C239" s="46" t="n">
        <v>0.999999999999945</v>
      </c>
      <c r="D239" s="46" t="n">
        <v>5.46229728115577E-014</v>
      </c>
      <c r="E239" s="60" t="n">
        <v>6.52411607724154E-212</v>
      </c>
      <c r="F239" s="4" t="n">
        <v>19.2182509505703</v>
      </c>
      <c r="G239" s="46" t="n">
        <v>1</v>
      </c>
      <c r="H239" s="45" t="n">
        <v>2.31246698427319E-206</v>
      </c>
      <c r="I239" s="46" t="n">
        <v>1</v>
      </c>
      <c r="J239" s="46" t="n">
        <v>-2.22044604925031E-016</v>
      </c>
      <c r="K239" s="47" t="n">
        <v>3.04089408431925E-203</v>
      </c>
      <c r="L239" s="12"/>
    </row>
    <row r="240" customFormat="false" ht="12.8" hidden="false" customHeight="false" outlineLevel="0" collapsed="false">
      <c r="A240" s="58" t="n">
        <v>235</v>
      </c>
      <c r="B240" s="59" t="n">
        <v>2.13289747736833E-216</v>
      </c>
      <c r="C240" s="46" t="n">
        <v>0.999999999999945</v>
      </c>
      <c r="D240" s="46" t="n">
        <v>5.46229728115577E-014</v>
      </c>
      <c r="E240" s="60" t="n">
        <v>2.80476018273935E-213</v>
      </c>
      <c r="F240" s="4" t="n">
        <v>19.3003802281369</v>
      </c>
      <c r="G240" s="46" t="n">
        <v>1</v>
      </c>
      <c r="H240" s="45" t="n">
        <v>1.19814581730467E-207</v>
      </c>
      <c r="I240" s="46" t="n">
        <v>1</v>
      </c>
      <c r="J240" s="46" t="n">
        <v>-2.22044604925031E-016</v>
      </c>
      <c r="K240" s="47" t="n">
        <v>1.57556174975564E-204</v>
      </c>
      <c r="L240" s="12"/>
    </row>
    <row r="241" customFormat="false" ht="12.8" hidden="false" customHeight="false" outlineLevel="0" collapsed="false">
      <c r="A241" s="58" t="n">
        <v>236</v>
      </c>
      <c r="B241" s="59" t="n">
        <v>9.12216567225485E-218</v>
      </c>
      <c r="C241" s="46" t="n">
        <v>0.999999999999945</v>
      </c>
      <c r="D241" s="46" t="n">
        <v>5.46229728115577E-014</v>
      </c>
      <c r="E241" s="60" t="n">
        <v>1.19956478590151E-214</v>
      </c>
      <c r="F241" s="4" t="n">
        <v>19.3825095057034</v>
      </c>
      <c r="G241" s="46" t="n">
        <v>1</v>
      </c>
      <c r="H241" s="45" t="n">
        <v>6.18158250845746E-209</v>
      </c>
      <c r="I241" s="46" t="n">
        <v>1</v>
      </c>
      <c r="J241" s="46" t="n">
        <v>-2.22044604925031E-016</v>
      </c>
      <c r="K241" s="47" t="n">
        <v>8.12878099862157E-206</v>
      </c>
      <c r="L241" s="12"/>
    </row>
    <row r="242" customFormat="false" ht="12.8" hidden="false" customHeight="false" outlineLevel="0" collapsed="false">
      <c r="A242" s="58" t="n">
        <v>237</v>
      </c>
      <c r="B242" s="59" t="n">
        <v>3.88138994454158E-219</v>
      </c>
      <c r="C242" s="46" t="n">
        <v>0.999999999999945</v>
      </c>
      <c r="D242" s="46" t="n">
        <v>5.46229728115577E-014</v>
      </c>
      <c r="E242" s="60" t="n">
        <v>5.10402777707217E-216</v>
      </c>
      <c r="F242" s="4" t="n">
        <v>19.46463878327</v>
      </c>
      <c r="G242" s="46" t="n">
        <v>1</v>
      </c>
      <c r="H242" s="45" t="n">
        <v>3.17580129653913E-210</v>
      </c>
      <c r="I242" s="46" t="n">
        <v>1</v>
      </c>
      <c r="J242" s="46" t="n">
        <v>-2.22044604925031E-016</v>
      </c>
      <c r="K242" s="47" t="n">
        <v>4.17617870494896E-207</v>
      </c>
      <c r="L242" s="12"/>
    </row>
    <row r="243" customFormat="false" ht="12.8" hidden="false" customHeight="false" outlineLevel="0" collapsed="false">
      <c r="A243" s="58" t="n">
        <v>238</v>
      </c>
      <c r="B243" s="59" t="n">
        <v>1.64302927833811E-220</v>
      </c>
      <c r="C243" s="46" t="n">
        <v>0.999999999999945</v>
      </c>
      <c r="D243" s="46" t="n">
        <v>5.46229728115577E-014</v>
      </c>
      <c r="E243" s="60" t="n">
        <v>2.16058350101461E-217</v>
      </c>
      <c r="F243" s="4" t="n">
        <v>19.5467680608365</v>
      </c>
      <c r="G243" s="46" t="n">
        <v>1</v>
      </c>
      <c r="H243" s="45" t="n">
        <v>1.62471938412269E-211</v>
      </c>
      <c r="I243" s="46" t="n">
        <v>1</v>
      </c>
      <c r="J243" s="46" t="n">
        <v>-2.22044604925031E-016</v>
      </c>
      <c r="K243" s="47" t="n">
        <v>2.13650599012134E-208</v>
      </c>
      <c r="L243" s="12"/>
    </row>
    <row r="244" customFormat="false" ht="12.8" hidden="false" customHeight="false" outlineLevel="0" collapsed="false">
      <c r="A244" s="58" t="n">
        <v>239</v>
      </c>
      <c r="B244" s="59" t="n">
        <v>6.9195735063158E-222</v>
      </c>
      <c r="C244" s="46" t="n">
        <v>0.999999999999945</v>
      </c>
      <c r="D244" s="46" t="n">
        <v>5.46229728115577E-014</v>
      </c>
      <c r="E244" s="60" t="n">
        <v>9.09923916080527E-219</v>
      </c>
      <c r="F244" s="4" t="n">
        <v>19.628897338403</v>
      </c>
      <c r="G244" s="46" t="n">
        <v>1</v>
      </c>
      <c r="H244" s="45" t="n">
        <v>8.27718111777986E-213</v>
      </c>
      <c r="I244" s="46" t="n">
        <v>1</v>
      </c>
      <c r="J244" s="46" t="n">
        <v>-2.22044604925031E-016</v>
      </c>
      <c r="K244" s="47" t="n">
        <v>1.08844931698805E-209</v>
      </c>
      <c r="L244" s="12"/>
    </row>
    <row r="245" customFormat="false" ht="12.8" hidden="false" customHeight="false" outlineLevel="0" collapsed="false">
      <c r="A245" s="58" t="n">
        <v>240</v>
      </c>
      <c r="B245" s="59" t="n">
        <v>2.89932285545008E-223</v>
      </c>
      <c r="C245" s="46" t="n">
        <v>0.999999999999945</v>
      </c>
      <c r="D245" s="46" t="n">
        <v>5.46229728115577E-014</v>
      </c>
      <c r="E245" s="60" t="n">
        <v>3.81260955491685E-220</v>
      </c>
      <c r="F245" s="4" t="n">
        <v>19.7110266159696</v>
      </c>
      <c r="G245" s="46" t="n">
        <v>1</v>
      </c>
      <c r="H245" s="45" t="n">
        <v>4.19926434023168E-214</v>
      </c>
      <c r="I245" s="46" t="n">
        <v>1</v>
      </c>
      <c r="J245" s="46" t="n">
        <v>-2.22044604925031E-016</v>
      </c>
      <c r="K245" s="47" t="n">
        <v>5.52203260740466E-211</v>
      </c>
      <c r="L245" s="12"/>
    </row>
    <row r="246" customFormat="false" ht="12.8" hidden="false" customHeight="false" outlineLevel="0" collapsed="false">
      <c r="A246" s="58" t="n">
        <v>241</v>
      </c>
      <c r="B246" s="59" t="n">
        <v>1.20866020460264E-224</v>
      </c>
      <c r="C246" s="46" t="n">
        <v>0.999999999999945</v>
      </c>
      <c r="D246" s="46" t="n">
        <v>5.46229728115577E-014</v>
      </c>
      <c r="E246" s="60" t="n">
        <v>1.58938816905247E-221</v>
      </c>
      <c r="F246" s="4" t="n">
        <v>19.7931558935361</v>
      </c>
      <c r="G246" s="46" t="n">
        <v>1</v>
      </c>
      <c r="H246" s="45" t="n">
        <v>2.1215739232383E-215</v>
      </c>
      <c r="I246" s="46" t="n">
        <v>1</v>
      </c>
      <c r="J246" s="46" t="n">
        <v>-2.22044604925031E-016</v>
      </c>
      <c r="K246" s="47" t="n">
        <v>2.78986970905837E-212</v>
      </c>
      <c r="L246" s="12"/>
    </row>
    <row r="247" customFormat="false" ht="12.8" hidden="false" customHeight="false" outlineLevel="0" collapsed="false">
      <c r="A247" s="58" t="n">
        <v>242</v>
      </c>
      <c r="B247" s="59" t="n">
        <v>5.01313454755247E-226</v>
      </c>
      <c r="C247" s="46" t="n">
        <v>0.999999999999945</v>
      </c>
      <c r="D247" s="46" t="n">
        <v>5.46229728115577E-014</v>
      </c>
      <c r="E247" s="60" t="n">
        <v>6.5922719300315E-223</v>
      </c>
      <c r="F247" s="4" t="n">
        <v>19.8752851711027</v>
      </c>
      <c r="G247" s="46" t="n">
        <v>1</v>
      </c>
      <c r="H247" s="45" t="n">
        <v>1.06744326180684E-216</v>
      </c>
      <c r="I247" s="46" t="n">
        <v>1</v>
      </c>
      <c r="J247" s="46" t="n">
        <v>-2.22044604925031E-016</v>
      </c>
      <c r="K247" s="47" t="n">
        <v>1.403687889276E-213</v>
      </c>
      <c r="L247" s="12"/>
    </row>
    <row r="248" customFormat="false" ht="12.8" hidden="false" customHeight="false" outlineLevel="0" collapsed="false">
      <c r="A248" s="58" t="n">
        <v>243</v>
      </c>
      <c r="B248" s="59" t="n">
        <v>2.0688024958747E-227</v>
      </c>
      <c r="C248" s="46" t="n">
        <v>0.999999999999945</v>
      </c>
      <c r="D248" s="46" t="n">
        <v>5.46229728115577E-014</v>
      </c>
      <c r="E248" s="60" t="n">
        <v>2.72047528207523E-224</v>
      </c>
      <c r="F248" s="4" t="n">
        <v>19.9574144486692</v>
      </c>
      <c r="G248" s="46" t="n">
        <v>1</v>
      </c>
      <c r="H248" s="45" t="n">
        <v>5.34860497361683E-218</v>
      </c>
      <c r="I248" s="46" t="n">
        <v>1</v>
      </c>
      <c r="J248" s="46" t="n">
        <v>-2.22044604925031E-016</v>
      </c>
      <c r="K248" s="47" t="n">
        <v>7.03341554030613E-215</v>
      </c>
      <c r="L248" s="12"/>
    </row>
    <row r="249" customFormat="false" ht="12.8" hidden="false" customHeight="false" outlineLevel="0" collapsed="false">
      <c r="A249" s="58" t="n">
        <v>244</v>
      </c>
      <c r="B249" s="59" t="n">
        <v>8.49454678863826E-229</v>
      </c>
      <c r="C249" s="46" t="n">
        <v>0.999999999999945</v>
      </c>
      <c r="D249" s="46" t="n">
        <v>5.46229728115577E-014</v>
      </c>
      <c r="E249" s="60" t="n">
        <v>1.11703290270593E-225</v>
      </c>
      <c r="F249" s="4" t="n">
        <v>20.0395437262357</v>
      </c>
      <c r="G249" s="46" t="n">
        <v>1</v>
      </c>
      <c r="H249" s="45" t="n">
        <v>2.66902532646711E-219</v>
      </c>
      <c r="I249" s="46" t="n">
        <v>1</v>
      </c>
      <c r="J249" s="46" t="n">
        <v>-2.22044604925031E-016</v>
      </c>
      <c r="K249" s="47" t="n">
        <v>3.50976830430425E-216</v>
      </c>
      <c r="L249" s="12"/>
    </row>
    <row r="250" customFormat="false" ht="12.8" hidden="false" customHeight="false" outlineLevel="0" collapsed="false">
      <c r="A250" s="58" t="n">
        <v>245</v>
      </c>
      <c r="B250" s="59" t="n">
        <v>3.47040229282151E-230</v>
      </c>
      <c r="C250" s="46" t="n">
        <v>0.999999999999945</v>
      </c>
      <c r="D250" s="46" t="n">
        <v>5.46229728115577E-014</v>
      </c>
      <c r="E250" s="60" t="n">
        <v>4.56357901506028E-227</v>
      </c>
      <c r="F250" s="4" t="n">
        <v>20.1216730038023</v>
      </c>
      <c r="G250" s="46" t="n">
        <v>1</v>
      </c>
      <c r="H250" s="45" t="n">
        <v>1.32644304773403E-220</v>
      </c>
      <c r="I250" s="46" t="n">
        <v>1</v>
      </c>
      <c r="J250" s="46" t="n">
        <v>-2.22044604925031E-016</v>
      </c>
      <c r="K250" s="47" t="n">
        <v>1.74427260777025E-217</v>
      </c>
      <c r="L250" s="12"/>
    </row>
    <row r="251" customFormat="false" ht="12.8" hidden="false" customHeight="false" outlineLevel="0" collapsed="false">
      <c r="A251" s="58" t="n">
        <v>246</v>
      </c>
      <c r="B251" s="59" t="n">
        <v>1.41073263935834E-231</v>
      </c>
      <c r="C251" s="46" t="n">
        <v>0.999999999999945</v>
      </c>
      <c r="D251" s="46" t="n">
        <v>5.46229728115577E-014</v>
      </c>
      <c r="E251" s="60" t="n">
        <v>1.85511342075621E-228</v>
      </c>
      <c r="F251" s="4" t="n">
        <v>20.2038022813688</v>
      </c>
      <c r="G251" s="46" t="n">
        <v>1</v>
      </c>
      <c r="H251" s="45" t="n">
        <v>6.56531394071911E-222</v>
      </c>
      <c r="I251" s="46" t="n">
        <v>1</v>
      </c>
      <c r="J251" s="46" t="n">
        <v>-2.22044604925031E-016</v>
      </c>
      <c r="K251" s="47" t="n">
        <v>8.63338783204563E-219</v>
      </c>
      <c r="L251" s="12"/>
    </row>
    <row r="252" customFormat="false" ht="12.8" hidden="false" customHeight="false" outlineLevel="0" collapsed="false">
      <c r="A252" s="58" t="n">
        <v>247</v>
      </c>
      <c r="B252" s="59" t="n">
        <v>5.70613035481502E-233</v>
      </c>
      <c r="C252" s="46" t="n">
        <v>0.999999999999945</v>
      </c>
      <c r="D252" s="46" t="n">
        <v>5.46229728115577E-014</v>
      </c>
      <c r="E252" s="60" t="n">
        <v>7.50356141658175E-230</v>
      </c>
      <c r="F252" s="4" t="n">
        <v>20.2859315589354</v>
      </c>
      <c r="G252" s="46" t="n">
        <v>1</v>
      </c>
      <c r="H252" s="45" t="n">
        <v>3.23638770132165E-223</v>
      </c>
      <c r="I252" s="46" t="n">
        <v>1</v>
      </c>
      <c r="J252" s="46" t="n">
        <v>-2.22044604925031E-016</v>
      </c>
      <c r="K252" s="47" t="n">
        <v>4.25584982723797E-220</v>
      </c>
      <c r="L252" s="12"/>
    </row>
    <row r="253" customFormat="false" ht="12.8" hidden="false" customHeight="false" outlineLevel="0" collapsed="false">
      <c r="A253" s="58" t="n">
        <v>248</v>
      </c>
      <c r="B253" s="59" t="n">
        <v>2.29655834298404E-234</v>
      </c>
      <c r="C253" s="46" t="n">
        <v>0.999999999999945</v>
      </c>
      <c r="D253" s="46" t="n">
        <v>5.46229728115577E-014</v>
      </c>
      <c r="E253" s="60" t="n">
        <v>3.01997422102401E-231</v>
      </c>
      <c r="F253" s="4" t="n">
        <v>20.3680608365019</v>
      </c>
      <c r="G253" s="46" t="n">
        <v>1</v>
      </c>
      <c r="H253" s="45" t="n">
        <v>1.58895229511573E-224</v>
      </c>
      <c r="I253" s="46" t="n">
        <v>1</v>
      </c>
      <c r="J253" s="46" t="n">
        <v>-2.22044604925031E-016</v>
      </c>
      <c r="K253" s="47" t="n">
        <v>2.08947226807718E-221</v>
      </c>
      <c r="L253" s="12"/>
    </row>
    <row r="254" customFormat="false" ht="12.8" hidden="false" customHeight="false" outlineLevel="0" collapsed="false">
      <c r="A254" s="58" t="n">
        <v>249</v>
      </c>
      <c r="B254" s="59" t="n">
        <v>9.19726664401143E-236</v>
      </c>
      <c r="C254" s="46" t="n">
        <v>0.999999999999945</v>
      </c>
      <c r="D254" s="46" t="n">
        <v>5.46229728115577E-014</v>
      </c>
      <c r="E254" s="60" t="n">
        <v>1.2094405636875E-232</v>
      </c>
      <c r="F254" s="4" t="n">
        <v>20.4501901140684</v>
      </c>
      <c r="G254" s="46" t="n">
        <v>1</v>
      </c>
      <c r="H254" s="45" t="n">
        <v>7.76986564062614E-226</v>
      </c>
      <c r="I254" s="46" t="n">
        <v>1</v>
      </c>
      <c r="J254" s="46" t="n">
        <v>-2.22044604925031E-016</v>
      </c>
      <c r="K254" s="47" t="n">
        <v>1.02173733174234E-222</v>
      </c>
      <c r="L254" s="12"/>
    </row>
    <row r="255" customFormat="false" ht="12.8" hidden="false" customHeight="false" outlineLevel="0" collapsed="false">
      <c r="A255" s="58" t="n">
        <v>250</v>
      </c>
      <c r="B255" s="59" t="n">
        <v>3.66515373552007E-237</v>
      </c>
      <c r="C255" s="46" t="n">
        <v>0.999999999999945</v>
      </c>
      <c r="D255" s="46" t="n">
        <v>5.46229728115577E-014</v>
      </c>
      <c r="E255" s="60" t="n">
        <v>4.81967716220889E-234</v>
      </c>
      <c r="F255" s="4" t="n">
        <v>20.532319391635</v>
      </c>
      <c r="G255" s="46" t="n">
        <v>1</v>
      </c>
      <c r="H255" s="45" t="n">
        <v>3.78421233978644E-227</v>
      </c>
      <c r="I255" s="46" t="n">
        <v>1</v>
      </c>
      <c r="J255" s="46" t="n">
        <v>-2.22044604925031E-016</v>
      </c>
      <c r="K255" s="47" t="n">
        <v>4.97623922681916E-224</v>
      </c>
      <c r="L255" s="12"/>
    </row>
    <row r="256" customFormat="false" ht="12.8" hidden="false" customHeight="false" outlineLevel="0" collapsed="false">
      <c r="A256" s="58" t="n">
        <v>251</v>
      </c>
      <c r="B256" s="59" t="n">
        <v>1.45339715095836E-238</v>
      </c>
      <c r="C256" s="46" t="n">
        <v>0.999999999999945</v>
      </c>
      <c r="D256" s="46" t="n">
        <v>5.46229728115577E-014</v>
      </c>
      <c r="E256" s="60" t="n">
        <v>1.91121725351025E-235</v>
      </c>
      <c r="F256" s="4" t="n">
        <v>20.6144486692015</v>
      </c>
      <c r="G256" s="46" t="n">
        <v>1</v>
      </c>
      <c r="H256" s="45" t="n">
        <v>1.83570873056631E-228</v>
      </c>
      <c r="I256" s="46" t="n">
        <v>1</v>
      </c>
      <c r="J256" s="46" t="n">
        <v>-2.22044604925031E-016</v>
      </c>
      <c r="K256" s="47" t="n">
        <v>2.4139569806947E-225</v>
      </c>
      <c r="L256" s="12"/>
    </row>
    <row r="257" customFormat="false" ht="12.8" hidden="false" customHeight="false" outlineLevel="0" collapsed="false">
      <c r="A257" s="58" t="n">
        <v>252</v>
      </c>
      <c r="B257" s="59" t="n">
        <v>5.73510817615969E-240</v>
      </c>
      <c r="C257" s="46" t="n">
        <v>0.999999999999945</v>
      </c>
      <c r="D257" s="46" t="n">
        <v>5.46229728115577E-014</v>
      </c>
      <c r="E257" s="60" t="n">
        <v>7.54166725164999E-237</v>
      </c>
      <c r="F257" s="4" t="n">
        <v>20.6965779467681</v>
      </c>
      <c r="G257" s="46" t="n">
        <v>1</v>
      </c>
      <c r="H257" s="45" t="n">
        <v>8.86962441466307E-230</v>
      </c>
      <c r="I257" s="46" t="n">
        <v>1</v>
      </c>
      <c r="J257" s="46" t="n">
        <v>-2.22044604925031E-016</v>
      </c>
      <c r="K257" s="47" t="n">
        <v>1.16635561052819E-226</v>
      </c>
      <c r="L257" s="12"/>
    </row>
    <row r="258" customFormat="false" ht="12.8" hidden="false" customHeight="false" outlineLevel="0" collapsed="false">
      <c r="A258" s="58" t="n">
        <v>253</v>
      </c>
      <c r="B258" s="59" t="n">
        <v>2.25201137425945E-241</v>
      </c>
      <c r="C258" s="46" t="n">
        <v>0.999999999999945</v>
      </c>
      <c r="D258" s="46" t="n">
        <v>5.46229728115577E-014</v>
      </c>
      <c r="E258" s="60" t="n">
        <v>2.96139495715117E-238</v>
      </c>
      <c r="F258" s="4" t="n">
        <v>20.7787072243346</v>
      </c>
      <c r="G258" s="46" t="n">
        <v>1</v>
      </c>
      <c r="H258" s="45" t="n">
        <v>4.26861224757793E-231</v>
      </c>
      <c r="I258" s="46" t="n">
        <v>1</v>
      </c>
      <c r="J258" s="46" t="n">
        <v>-2.22044604925031E-016</v>
      </c>
      <c r="K258" s="47" t="n">
        <v>5.61322510556498E-228</v>
      </c>
      <c r="L258" s="12"/>
    </row>
    <row r="259" customFormat="false" ht="12.8" hidden="false" customHeight="false" outlineLevel="0" collapsed="false">
      <c r="A259" s="58" t="n">
        <v>254</v>
      </c>
      <c r="B259" s="59" t="n">
        <v>8.79989726787671E-243</v>
      </c>
      <c r="C259" s="46" t="n">
        <v>0.999999999999945</v>
      </c>
      <c r="D259" s="46" t="n">
        <v>5.46229728115577E-014</v>
      </c>
      <c r="E259" s="60" t="n">
        <v>1.15718649072579E-239</v>
      </c>
      <c r="F259" s="4" t="n">
        <v>20.8608365019011</v>
      </c>
      <c r="G259" s="46" t="n">
        <v>1</v>
      </c>
      <c r="H259" s="45" t="n">
        <v>2.04623254066965E-232</v>
      </c>
      <c r="I259" s="46" t="n">
        <v>1</v>
      </c>
      <c r="J259" s="46" t="n">
        <v>-2.22044604925031E-016</v>
      </c>
      <c r="K259" s="47" t="n">
        <v>2.69079579098059E-229</v>
      </c>
      <c r="L259" s="12"/>
    </row>
    <row r="260" customFormat="false" ht="12.8" hidden="false" customHeight="false" outlineLevel="0" collapsed="false">
      <c r="A260" s="58" t="n">
        <v>255</v>
      </c>
      <c r="B260" s="59" t="n">
        <v>3.42191350603525E-244</v>
      </c>
      <c r="C260" s="46" t="n">
        <v>0.999999999999945</v>
      </c>
      <c r="D260" s="46" t="n">
        <v>5.46229728115577E-014</v>
      </c>
      <c r="E260" s="60" t="n">
        <v>4.49981626043636E-241</v>
      </c>
      <c r="F260" s="4" t="n">
        <v>20.9429657794677</v>
      </c>
      <c r="G260" s="46" t="n">
        <v>1</v>
      </c>
      <c r="H260" s="45" t="n">
        <v>9.77050033035798E-234</v>
      </c>
      <c r="I260" s="46" t="n">
        <v>1</v>
      </c>
      <c r="J260" s="46" t="n">
        <v>-2.22044604925031E-016</v>
      </c>
      <c r="K260" s="47" t="n">
        <v>1.28482079344207E-230</v>
      </c>
      <c r="L260" s="12"/>
    </row>
    <row r="261" customFormat="false" ht="12.8" hidden="false" customHeight="false" outlineLevel="0" collapsed="false">
      <c r="A261" s="58" t="n">
        <v>256</v>
      </c>
      <c r="B261" s="59" t="n">
        <v>1.32419258046049E-245</v>
      </c>
      <c r="C261" s="46" t="n">
        <v>0.999999999999945</v>
      </c>
      <c r="D261" s="46" t="n">
        <v>5.46229728115577E-014</v>
      </c>
      <c r="E261" s="60" t="n">
        <v>1.74131324330554E-242</v>
      </c>
      <c r="F261" s="4" t="n">
        <v>21.0250950570342</v>
      </c>
      <c r="G261" s="46" t="n">
        <v>1</v>
      </c>
      <c r="H261" s="45" t="n">
        <v>4.64706594850288E-235</v>
      </c>
      <c r="I261" s="46" t="n">
        <v>1</v>
      </c>
      <c r="J261" s="46" t="n">
        <v>-2.22044604925031E-016</v>
      </c>
      <c r="K261" s="47" t="n">
        <v>6.11089172228128E-232</v>
      </c>
      <c r="L261" s="12"/>
    </row>
    <row r="262" customFormat="false" ht="12.8" hidden="false" customHeight="false" outlineLevel="0" collapsed="false">
      <c r="A262" s="58" t="n">
        <v>257</v>
      </c>
      <c r="B262" s="59" t="n">
        <v>5.09953068368907E-247</v>
      </c>
      <c r="C262" s="46" t="n">
        <v>0.999999999999945</v>
      </c>
      <c r="D262" s="46" t="n">
        <v>5.46229728115577E-014</v>
      </c>
      <c r="E262" s="60" t="n">
        <v>6.70588284905112E-244</v>
      </c>
      <c r="F262" s="4" t="n">
        <v>21.1072243346008</v>
      </c>
      <c r="G262" s="46" t="n">
        <v>1</v>
      </c>
      <c r="H262" s="45" t="n">
        <v>2.20164711135656E-236</v>
      </c>
      <c r="I262" s="46" t="n">
        <v>1</v>
      </c>
      <c r="J262" s="46" t="n">
        <v>-2.22044604925031E-016</v>
      </c>
      <c r="K262" s="47" t="n">
        <v>2.89516595143388E-233</v>
      </c>
      <c r="L262" s="12"/>
    </row>
    <row r="263" customFormat="false" ht="12.8" hidden="false" customHeight="false" outlineLevel="0" collapsed="false">
      <c r="A263" s="58" t="n">
        <v>258</v>
      </c>
      <c r="B263" s="59" t="n">
        <v>1.95439522688656E-248</v>
      </c>
      <c r="C263" s="46" t="n">
        <v>0.999999999999945</v>
      </c>
      <c r="D263" s="46" t="n">
        <v>5.46229728115577E-014</v>
      </c>
      <c r="E263" s="60" t="n">
        <v>2.57002972335582E-245</v>
      </c>
      <c r="F263" s="4" t="n">
        <v>21.1893536121673</v>
      </c>
      <c r="G263" s="46" t="n">
        <v>1</v>
      </c>
      <c r="H263" s="45" t="n">
        <v>1.03903457918242E-237</v>
      </c>
      <c r="I263" s="46" t="n">
        <v>1</v>
      </c>
      <c r="J263" s="46" t="n">
        <v>-2.22044604925031E-016</v>
      </c>
      <c r="K263" s="47" t="n">
        <v>1.36633047162488E-234</v>
      </c>
      <c r="L263" s="12"/>
    </row>
    <row r="264" customFormat="false" ht="12.8" hidden="false" customHeight="false" outlineLevel="0" collapsed="false">
      <c r="A264" s="58" t="n">
        <v>259</v>
      </c>
      <c r="B264" s="59" t="n">
        <v>7.4542480237401E-250</v>
      </c>
      <c r="C264" s="46" t="n">
        <v>0.999999999999945</v>
      </c>
      <c r="D264" s="46" t="n">
        <v>5.46229728115577E-014</v>
      </c>
      <c r="E264" s="60" t="n">
        <v>9.80233615121822E-247</v>
      </c>
      <c r="F264" s="4" t="n">
        <v>21.2714828897338</v>
      </c>
      <c r="G264" s="46" t="n">
        <v>1</v>
      </c>
      <c r="H264" s="45" t="n">
        <v>4.88463632069525E-239</v>
      </c>
      <c r="I264" s="46" t="n">
        <v>1</v>
      </c>
      <c r="J264" s="46" t="n">
        <v>-2.22044604925031E-016</v>
      </c>
      <c r="K264" s="47" t="n">
        <v>6.42329676171426E-236</v>
      </c>
      <c r="L264" s="12"/>
    </row>
    <row r="265" customFormat="false" ht="12.8" hidden="false" customHeight="false" outlineLevel="0" collapsed="false">
      <c r="A265" s="58" t="n">
        <v>260</v>
      </c>
      <c r="B265" s="59" t="n">
        <v>2.82950607946425E-251</v>
      </c>
      <c r="C265" s="46" t="n">
        <v>0.999999999999945</v>
      </c>
      <c r="D265" s="46" t="n">
        <v>5.46229728115577E-014</v>
      </c>
      <c r="E265" s="60" t="n">
        <v>3.72080049449549E-248</v>
      </c>
      <c r="F265" s="4" t="n">
        <v>21.3536121673004</v>
      </c>
      <c r="G265" s="46" t="n">
        <v>1</v>
      </c>
      <c r="H265" s="45" t="n">
        <v>2.28749884676434E-240</v>
      </c>
      <c r="I265" s="46" t="n">
        <v>1</v>
      </c>
      <c r="J265" s="46" t="n">
        <v>-2.22044604925031E-016</v>
      </c>
      <c r="K265" s="47" t="n">
        <v>3.0080609834951E-237</v>
      </c>
      <c r="L265" s="12"/>
    </row>
    <row r="266" customFormat="false" ht="12.8" hidden="false" customHeight="false" outlineLevel="0" collapsed="false">
      <c r="A266" s="58" t="n">
        <v>261</v>
      </c>
      <c r="B266" s="59" t="n">
        <v>1.06890425532094E-252</v>
      </c>
      <c r="C266" s="46" t="n">
        <v>0.999999999999945</v>
      </c>
      <c r="D266" s="46" t="n">
        <v>5.46229728115577E-014</v>
      </c>
      <c r="E266" s="60" t="n">
        <v>1.40560909574703E-249</v>
      </c>
      <c r="F266" s="4" t="n">
        <v>21.4357414448669</v>
      </c>
      <c r="G266" s="46" t="n">
        <v>1</v>
      </c>
      <c r="H266" s="45" t="n">
        <v>1.06714239516642E-241</v>
      </c>
      <c r="I266" s="46" t="n">
        <v>1</v>
      </c>
      <c r="J266" s="46" t="n">
        <v>-2.22044604925031E-016</v>
      </c>
      <c r="K266" s="47" t="n">
        <v>1.40329224964384E-238</v>
      </c>
      <c r="L266" s="12"/>
    </row>
    <row r="267" customFormat="false" ht="12.8" hidden="false" customHeight="false" outlineLevel="0" collapsed="false">
      <c r="A267" s="58" t="n">
        <v>262</v>
      </c>
      <c r="B267" s="59" t="n">
        <v>4.01878106980191E-254</v>
      </c>
      <c r="C267" s="46" t="n">
        <v>0.999999999999945</v>
      </c>
      <c r="D267" s="46" t="n">
        <v>5.46229728115577E-014</v>
      </c>
      <c r="E267" s="60" t="n">
        <v>5.28469710678952E-251</v>
      </c>
      <c r="F267" s="4" t="n">
        <v>21.5178707224335</v>
      </c>
      <c r="G267" s="46" t="n">
        <v>1</v>
      </c>
      <c r="H267" s="45" t="n">
        <v>4.95933082288607E-243</v>
      </c>
      <c r="I267" s="46" t="n">
        <v>1</v>
      </c>
      <c r="J267" s="46" t="n">
        <v>-2.22044604925031E-016</v>
      </c>
      <c r="K267" s="47" t="n">
        <v>6.52152003209518E-240</v>
      </c>
      <c r="L267" s="12"/>
    </row>
    <row r="268" customFormat="false" ht="12.8" hidden="false" customHeight="false" outlineLevel="0" collapsed="false">
      <c r="A268" s="58" t="n">
        <v>263</v>
      </c>
      <c r="B268" s="59" t="n">
        <v>1.50377615099016E-255</v>
      </c>
      <c r="C268" s="46" t="n">
        <v>0.999999999999945</v>
      </c>
      <c r="D268" s="46" t="n">
        <v>5.46229728115577E-014</v>
      </c>
      <c r="E268" s="60" t="n">
        <v>1.97746563855206E-252</v>
      </c>
      <c r="F268" s="4" t="n">
        <v>21.6</v>
      </c>
      <c r="G268" s="46" t="n">
        <v>1</v>
      </c>
      <c r="H268" s="45" t="n">
        <v>2.29598649207688E-244</v>
      </c>
      <c r="I268" s="46" t="n">
        <v>1</v>
      </c>
      <c r="J268" s="46" t="n">
        <v>-2.22044604925031E-016</v>
      </c>
      <c r="K268" s="47" t="n">
        <v>3.0192222370811E-241</v>
      </c>
      <c r="L268" s="12"/>
    </row>
    <row r="269" customFormat="false" ht="12.8" hidden="false" customHeight="false" outlineLevel="0" collapsed="false">
      <c r="A269" s="58" t="n">
        <v>264</v>
      </c>
      <c r="B269" s="59" t="n">
        <v>5.60029917460227E-257</v>
      </c>
      <c r="C269" s="46" t="n">
        <v>0.999999999999945</v>
      </c>
      <c r="D269" s="46" t="n">
        <v>5.46229728115577E-014</v>
      </c>
      <c r="E269" s="60" t="n">
        <v>7.36439341460199E-254</v>
      </c>
      <c r="F269" s="4" t="n">
        <v>21.6821292775665</v>
      </c>
      <c r="G269" s="46" t="n">
        <v>1</v>
      </c>
      <c r="H269" s="45" t="n">
        <v>1.05893035812328E-245</v>
      </c>
      <c r="I269" s="46" t="n">
        <v>1</v>
      </c>
      <c r="J269" s="46" t="n">
        <v>-2.22044604925031E-016</v>
      </c>
      <c r="K269" s="47" t="n">
        <v>1.39249342093212E-242</v>
      </c>
      <c r="L269" s="12"/>
    </row>
    <row r="270" customFormat="false" ht="12.8" hidden="false" customHeight="false" outlineLevel="0" collapsed="false">
      <c r="A270" s="58" t="n">
        <v>265</v>
      </c>
      <c r="B270" s="59" t="n">
        <v>2.07579419238476E-258</v>
      </c>
      <c r="C270" s="46" t="n">
        <v>0.999999999999945</v>
      </c>
      <c r="D270" s="46" t="n">
        <v>5.46229728115577E-014</v>
      </c>
      <c r="E270" s="60" t="n">
        <v>2.72966936298596E-255</v>
      </c>
      <c r="F270" s="4" t="n">
        <v>21.7642585551331</v>
      </c>
      <c r="G270" s="46" t="n">
        <v>1</v>
      </c>
      <c r="H270" s="45" t="n">
        <v>4.86545569857483E-247</v>
      </c>
      <c r="I270" s="46" t="n">
        <v>1</v>
      </c>
      <c r="J270" s="46" t="n">
        <v>-2.22044604925031E-016</v>
      </c>
      <c r="K270" s="47" t="n">
        <v>6.3980742436259E-244</v>
      </c>
      <c r="L270" s="12"/>
    </row>
    <row r="271" customFormat="false" ht="12.8" hidden="false" customHeight="false" outlineLevel="0" collapsed="false">
      <c r="A271" s="58" t="n">
        <v>266</v>
      </c>
      <c r="B271" s="59" t="n">
        <v>7.65787331179819E-260</v>
      </c>
      <c r="C271" s="46" t="n">
        <v>0.999999999999945</v>
      </c>
      <c r="D271" s="46" t="n">
        <v>5.46229728115577E-014</v>
      </c>
      <c r="E271" s="60" t="n">
        <v>1.00701034050146E-256</v>
      </c>
      <c r="F271" s="4" t="n">
        <v>21.8463878326996</v>
      </c>
      <c r="G271" s="46" t="n">
        <v>1</v>
      </c>
      <c r="H271" s="45" t="n">
        <v>2.22712136021508E-248</v>
      </c>
      <c r="I271" s="46" t="n">
        <v>1</v>
      </c>
      <c r="J271" s="46" t="n">
        <v>-2.22044604925031E-016</v>
      </c>
      <c r="K271" s="47" t="n">
        <v>2.92866458868284E-245</v>
      </c>
      <c r="L271" s="12"/>
    </row>
    <row r="272" customFormat="false" ht="12.8" hidden="false" customHeight="false" outlineLevel="0" collapsed="false">
      <c r="A272" s="58" t="n">
        <v>267</v>
      </c>
      <c r="B272" s="59" t="n">
        <v>2.811827191738E-261</v>
      </c>
      <c r="C272" s="46" t="n">
        <v>0.999999999999945</v>
      </c>
      <c r="D272" s="46" t="n">
        <v>5.46229728115577E-014</v>
      </c>
      <c r="E272" s="60" t="n">
        <v>3.69755275713547E-258</v>
      </c>
      <c r="F272" s="4" t="n">
        <v>21.9285171102662</v>
      </c>
      <c r="G272" s="46" t="n">
        <v>1</v>
      </c>
      <c r="H272" s="45" t="n">
        <v>1.01562789176128E-249</v>
      </c>
      <c r="I272" s="46" t="n">
        <v>1</v>
      </c>
      <c r="J272" s="46" t="n">
        <v>-2.22044604925031E-016</v>
      </c>
      <c r="K272" s="47" t="n">
        <v>1.33555067766609E-246</v>
      </c>
      <c r="L272" s="12"/>
    </row>
    <row r="273" customFormat="false" ht="12.8" hidden="false" customHeight="false" outlineLevel="0" collapsed="false">
      <c r="A273" s="58" t="n">
        <v>268</v>
      </c>
      <c r="B273" s="59" t="n">
        <v>1.02761713521461E-262</v>
      </c>
      <c r="C273" s="46" t="n">
        <v>0.999999999999945</v>
      </c>
      <c r="D273" s="46" t="n">
        <v>5.46229728115577E-014</v>
      </c>
      <c r="E273" s="60" t="n">
        <v>1.35131653280722E-259</v>
      </c>
      <c r="F273" s="4" t="n">
        <v>22.0106463878327</v>
      </c>
      <c r="G273" s="46" t="n">
        <v>1</v>
      </c>
      <c r="H273" s="45" t="n">
        <v>4.61425745462302E-251</v>
      </c>
      <c r="I273" s="46" t="n">
        <v>1</v>
      </c>
      <c r="J273" s="46" t="n">
        <v>-2.22044604925031E-016</v>
      </c>
      <c r="K273" s="47" t="n">
        <v>6.06774855282927E-248</v>
      </c>
      <c r="L273" s="12"/>
    </row>
    <row r="274" customFormat="false" ht="12.8" hidden="false" customHeight="false" outlineLevel="0" collapsed="false">
      <c r="A274" s="58" t="n">
        <v>269</v>
      </c>
      <c r="B274" s="59" t="n">
        <v>3.73802293218115E-264</v>
      </c>
      <c r="C274" s="46" t="n">
        <v>0.999999999999945</v>
      </c>
      <c r="D274" s="46" t="n">
        <v>5.46229728115577E-014</v>
      </c>
      <c r="E274" s="60" t="n">
        <v>4.91550015581821E-261</v>
      </c>
      <c r="F274" s="4" t="n">
        <v>22.0927756653992</v>
      </c>
      <c r="G274" s="46" t="n">
        <v>1</v>
      </c>
      <c r="H274" s="45" t="n">
        <v>2.08858204351827E-252</v>
      </c>
      <c r="I274" s="46" t="n">
        <v>1</v>
      </c>
      <c r="J274" s="46" t="n">
        <v>-2.22044604925031E-016</v>
      </c>
      <c r="K274" s="47" t="n">
        <v>2.74648538722652E-249</v>
      </c>
      <c r="L274" s="12"/>
    </row>
    <row r="275" customFormat="false" ht="12.8" hidden="false" customHeight="false" outlineLevel="0" collapsed="false">
      <c r="A275" s="58" t="n">
        <v>270</v>
      </c>
      <c r="B275" s="59" t="n">
        <v>1.35339978783713E-265</v>
      </c>
      <c r="C275" s="46" t="n">
        <v>0.999999999999945</v>
      </c>
      <c r="D275" s="46" t="n">
        <v>5.46229728115577E-014</v>
      </c>
      <c r="E275" s="60" t="n">
        <v>1.77972072100583E-262</v>
      </c>
      <c r="F275" s="4" t="n">
        <v>22.1749049429658</v>
      </c>
      <c r="G275" s="46" t="n">
        <v>1</v>
      </c>
      <c r="H275" s="45" t="n">
        <v>9.4186741674435E-254</v>
      </c>
      <c r="I275" s="46" t="n">
        <v>1</v>
      </c>
      <c r="J275" s="46" t="n">
        <v>-2.22044604925031E-016</v>
      </c>
      <c r="K275" s="47" t="n">
        <v>1.23855565301882E-250</v>
      </c>
      <c r="L275" s="12"/>
    </row>
    <row r="276" customFormat="false" ht="12.8" hidden="false" customHeight="false" outlineLevel="0" collapsed="false">
      <c r="A276" s="58" t="n">
        <v>271</v>
      </c>
      <c r="B276" s="59" t="n">
        <v>4.87741069176055E-267</v>
      </c>
      <c r="C276" s="46" t="n">
        <v>0.999999999999945</v>
      </c>
      <c r="D276" s="46" t="n">
        <v>5.46229728115577E-014</v>
      </c>
      <c r="E276" s="60" t="n">
        <v>6.41379505966512E-264</v>
      </c>
      <c r="F276" s="4" t="n">
        <v>22.2570342205323</v>
      </c>
      <c r="G276" s="46" t="n">
        <v>1</v>
      </c>
      <c r="H276" s="45" t="n">
        <v>4.23177413222229E-255</v>
      </c>
      <c r="I276" s="46" t="n">
        <v>1</v>
      </c>
      <c r="J276" s="46" t="n">
        <v>-2.22044604925031E-016</v>
      </c>
      <c r="K276" s="47" t="n">
        <v>5.56478298387231E-252</v>
      </c>
      <c r="L276" s="12"/>
    </row>
    <row r="277" customFormat="false" ht="12.8" hidden="false" customHeight="false" outlineLevel="0" collapsed="false">
      <c r="A277" s="58" t="n">
        <v>272</v>
      </c>
      <c r="B277" s="59" t="n">
        <v>1.74959344495534E-268</v>
      </c>
      <c r="C277" s="46" t="n">
        <v>0.999999999999945</v>
      </c>
      <c r="D277" s="46" t="n">
        <v>5.46229728115577E-014</v>
      </c>
      <c r="E277" s="60" t="n">
        <v>2.30071538011627E-265</v>
      </c>
      <c r="F277" s="4" t="n">
        <v>22.3391634980989</v>
      </c>
      <c r="G277" s="46" t="n">
        <v>1</v>
      </c>
      <c r="H277" s="45" t="n">
        <v>1.89432971945544E-256</v>
      </c>
      <c r="I277" s="46" t="n">
        <v>1</v>
      </c>
      <c r="J277" s="46" t="n">
        <v>-2.22044604925031E-016</v>
      </c>
      <c r="K277" s="47" t="n">
        <v>2.49104358108391E-253</v>
      </c>
      <c r="L277" s="12"/>
    </row>
    <row r="278" customFormat="false" ht="12.8" hidden="false" customHeight="false" outlineLevel="0" collapsed="false">
      <c r="A278" s="58" t="n">
        <v>273</v>
      </c>
      <c r="B278" s="59" t="n">
        <v>6.24705064218416E-270</v>
      </c>
      <c r="C278" s="46" t="n">
        <v>0.999999999999945</v>
      </c>
      <c r="D278" s="46" t="n">
        <v>5.46229728115577E-014</v>
      </c>
      <c r="E278" s="60" t="n">
        <v>8.21487159447218E-267</v>
      </c>
      <c r="F278" s="4" t="n">
        <v>22.4212927756654</v>
      </c>
      <c r="G278" s="46" t="n">
        <v>1</v>
      </c>
      <c r="H278" s="45" t="n">
        <v>8.44879792797418E-258</v>
      </c>
      <c r="I278" s="46" t="n">
        <v>1</v>
      </c>
      <c r="J278" s="46" t="n">
        <v>-2.22044604925031E-016</v>
      </c>
      <c r="K278" s="47" t="n">
        <v>1.11101692752861E-254</v>
      </c>
      <c r="L278" s="12"/>
    </row>
    <row r="279" customFormat="false" ht="12.8" hidden="false" customHeight="false" outlineLevel="0" collapsed="false">
      <c r="A279" s="58" t="n">
        <v>274</v>
      </c>
      <c r="B279" s="59" t="n">
        <v>2.22028336488024E-271</v>
      </c>
      <c r="C279" s="46" t="n">
        <v>0.999999999999945</v>
      </c>
      <c r="D279" s="46" t="n">
        <v>5.46229728115577E-014</v>
      </c>
      <c r="E279" s="60" t="n">
        <v>2.91967262481752E-268</v>
      </c>
      <c r="F279" s="4" t="n">
        <v>22.5034220532319</v>
      </c>
      <c r="G279" s="46" t="n">
        <v>1</v>
      </c>
      <c r="H279" s="45" t="n">
        <v>3.75445028226752E-259</v>
      </c>
      <c r="I279" s="46" t="n">
        <v>1</v>
      </c>
      <c r="J279" s="46" t="n">
        <v>-2.22044604925031E-016</v>
      </c>
      <c r="K279" s="47" t="n">
        <v>4.93710212118179E-256</v>
      </c>
      <c r="L279" s="12"/>
    </row>
    <row r="280" customFormat="false" ht="12.8" hidden="false" customHeight="false" outlineLevel="0" collapsed="false">
      <c r="A280" s="58" t="n">
        <v>275</v>
      </c>
      <c r="B280" s="59" t="n">
        <v>7.85493622035797E-273</v>
      </c>
      <c r="C280" s="46" t="n">
        <v>0.999999999999945</v>
      </c>
      <c r="D280" s="46" t="n">
        <v>5.46229728115577E-014</v>
      </c>
      <c r="E280" s="60" t="n">
        <v>1.03292411297707E-269</v>
      </c>
      <c r="F280" s="4" t="n">
        <v>22.5855513307985</v>
      </c>
      <c r="G280" s="46" t="n">
        <v>1</v>
      </c>
      <c r="H280" s="45" t="n">
        <v>1.66232394652586E-260</v>
      </c>
      <c r="I280" s="46" t="n">
        <v>1</v>
      </c>
      <c r="J280" s="46" t="n">
        <v>-2.22044604925031E-016</v>
      </c>
      <c r="K280" s="47" t="n">
        <v>2.1859559896815E-257</v>
      </c>
      <c r="L280" s="12"/>
    </row>
    <row r="281" customFormat="false" ht="12.8" hidden="false" customHeight="false" outlineLevel="0" collapsed="false">
      <c r="A281" s="58" t="n">
        <v>276</v>
      </c>
      <c r="B281" s="59" t="n">
        <v>2.76619723322914E-274</v>
      </c>
      <c r="C281" s="46" t="n">
        <v>0.999999999999945</v>
      </c>
      <c r="D281" s="46" t="n">
        <v>5.46229728115577E-014</v>
      </c>
      <c r="E281" s="60" t="n">
        <v>3.63754936169632E-271</v>
      </c>
      <c r="F281" s="4" t="n">
        <v>22.667680608365</v>
      </c>
      <c r="G281" s="46" t="n">
        <v>1</v>
      </c>
      <c r="H281" s="45" t="n">
        <v>7.33345407166365E-262</v>
      </c>
      <c r="I281" s="46" t="n">
        <v>1</v>
      </c>
      <c r="J281" s="46" t="n">
        <v>-2.22044604925031E-016</v>
      </c>
      <c r="K281" s="47" t="n">
        <v>9.64349210423769E-259</v>
      </c>
      <c r="L281" s="12"/>
    </row>
    <row r="282" customFormat="false" ht="12.8" hidden="false" customHeight="false" outlineLevel="0" collapsed="false">
      <c r="A282" s="58" t="n">
        <v>277</v>
      </c>
      <c r="B282" s="59" t="n">
        <v>9.69694971262551E-276</v>
      </c>
      <c r="C282" s="46" t="n">
        <v>0.999999999999945</v>
      </c>
      <c r="D282" s="46" t="n">
        <v>5.46229728115577E-014</v>
      </c>
      <c r="E282" s="60" t="n">
        <v>1.27514888721026E-272</v>
      </c>
      <c r="F282" s="4" t="n">
        <v>22.7498098859316</v>
      </c>
      <c r="G282" s="46" t="n">
        <v>1</v>
      </c>
      <c r="H282" s="45" t="n">
        <v>3.223523233132E-263</v>
      </c>
      <c r="I282" s="46" t="n">
        <v>1</v>
      </c>
      <c r="J282" s="46" t="n">
        <v>-2.22044604925031E-016</v>
      </c>
      <c r="K282" s="47" t="n">
        <v>4.23893305156858E-260</v>
      </c>
      <c r="L282" s="12"/>
    </row>
    <row r="283" customFormat="false" ht="12.8" hidden="false" customHeight="false" outlineLevel="0" collapsed="false">
      <c r="A283" s="58" t="n">
        <v>278</v>
      </c>
      <c r="B283" s="59" t="n">
        <v>3.38379405691699E-277</v>
      </c>
      <c r="C283" s="46" t="n">
        <v>0.999999999999945</v>
      </c>
      <c r="D283" s="46" t="n">
        <v>5.46229728115577E-014</v>
      </c>
      <c r="E283" s="60" t="n">
        <v>4.44968918484584E-274</v>
      </c>
      <c r="F283" s="4" t="n">
        <v>22.8319391634981</v>
      </c>
      <c r="G283" s="46" t="n">
        <v>1</v>
      </c>
      <c r="H283" s="45" t="n">
        <v>1.41184820529196E-264</v>
      </c>
      <c r="I283" s="46" t="n">
        <v>1</v>
      </c>
      <c r="J283" s="46" t="n">
        <v>-2.22044604925031E-016</v>
      </c>
      <c r="K283" s="47" t="n">
        <v>1.85658038995893E-261</v>
      </c>
      <c r="L283" s="12"/>
    </row>
    <row r="284" customFormat="false" ht="12.8" hidden="false" customHeight="false" outlineLevel="0" collapsed="false">
      <c r="A284" s="58" t="n">
        <v>279</v>
      </c>
      <c r="B284" s="59" t="n">
        <v>1.17542439186109E-278</v>
      </c>
      <c r="C284" s="46" t="n">
        <v>0.999999999999945</v>
      </c>
      <c r="D284" s="46" t="n">
        <v>5.46229728115577E-014</v>
      </c>
      <c r="E284" s="60" t="n">
        <v>1.54568307529734E-275</v>
      </c>
      <c r="F284" s="4" t="n">
        <v>22.9140684410646</v>
      </c>
      <c r="G284" s="46" t="n">
        <v>1</v>
      </c>
      <c r="H284" s="45" t="n">
        <v>6.16149074060443E-266</v>
      </c>
      <c r="I284" s="46" t="n">
        <v>1</v>
      </c>
      <c r="J284" s="46" t="n">
        <v>-2.22044604925031E-016</v>
      </c>
      <c r="K284" s="47" t="n">
        <v>8.10236032389483E-263</v>
      </c>
      <c r="L284" s="12"/>
    </row>
    <row r="285" customFormat="false" ht="12.8" hidden="false" customHeight="false" outlineLevel="0" collapsed="false">
      <c r="A285" s="58" t="n">
        <v>280</v>
      </c>
      <c r="B285" s="59" t="n">
        <v>4.06455163540752E-280</v>
      </c>
      <c r="C285" s="46" t="n">
        <v>0.999999999999945</v>
      </c>
      <c r="D285" s="46" t="n">
        <v>5.46229728115577E-014</v>
      </c>
      <c r="E285" s="60" t="n">
        <v>5.34488540056089E-277</v>
      </c>
      <c r="F285" s="4" t="n">
        <v>22.9961977186312</v>
      </c>
      <c r="G285" s="46" t="n">
        <v>1</v>
      </c>
      <c r="H285" s="45" t="n">
        <v>2.67935195895993E-267</v>
      </c>
      <c r="I285" s="46" t="n">
        <v>1</v>
      </c>
      <c r="J285" s="46" t="n">
        <v>-2.22044604925031E-016</v>
      </c>
      <c r="K285" s="47" t="n">
        <v>3.52334782603231E-264</v>
      </c>
      <c r="L285" s="12"/>
    </row>
    <row r="286" customFormat="false" ht="12.8" hidden="false" customHeight="false" outlineLevel="0" collapsed="false">
      <c r="A286" s="58" t="n">
        <v>281</v>
      </c>
      <c r="B286" s="59" t="n">
        <v>1.39914555580762E-281</v>
      </c>
      <c r="C286" s="46" t="n">
        <v>0.999999999999945</v>
      </c>
      <c r="D286" s="46" t="n">
        <v>5.46229728115577E-014</v>
      </c>
      <c r="E286" s="60" t="n">
        <v>1.83987640588702E-278</v>
      </c>
      <c r="F286" s="4" t="n">
        <v>23.0783269961977</v>
      </c>
      <c r="G286" s="46" t="n">
        <v>1</v>
      </c>
      <c r="H286" s="45" t="n">
        <v>1.16098188547262E-268</v>
      </c>
      <c r="I286" s="46" t="n">
        <v>1</v>
      </c>
      <c r="J286" s="46" t="n">
        <v>-2.22044604925031E-016</v>
      </c>
      <c r="K286" s="47" t="n">
        <v>1.5266911793965E-265</v>
      </c>
      <c r="L286" s="12"/>
    </row>
    <row r="287" customFormat="false" ht="12.8" hidden="false" customHeight="false" outlineLevel="0" collapsed="false">
      <c r="A287" s="58" t="n">
        <v>282</v>
      </c>
      <c r="B287" s="59" t="n">
        <v>4.79457978625665E-283</v>
      </c>
      <c r="C287" s="46" t="n">
        <v>0.999999999999945</v>
      </c>
      <c r="D287" s="42" t="n">
        <v>5.46229728115577E-014</v>
      </c>
      <c r="E287" s="60" t="n">
        <v>6.3048724189275E-280</v>
      </c>
      <c r="F287" s="4" t="n">
        <v>23.1604562737643</v>
      </c>
      <c r="G287" s="46" t="n">
        <v>1</v>
      </c>
      <c r="H287" s="45" t="n">
        <v>5.0127763967576E-270</v>
      </c>
      <c r="I287" s="46" t="n">
        <v>1</v>
      </c>
      <c r="J287" s="46" t="n">
        <v>-2.22044604925031E-016</v>
      </c>
      <c r="K287" s="47" t="n">
        <v>6.59180096173625E-267</v>
      </c>
      <c r="L287" s="12"/>
    </row>
    <row r="288" customFormat="false" ht="12.8" hidden="false" customHeight="false" outlineLevel="0" collapsed="false">
      <c r="A288" s="58" t="n">
        <v>283</v>
      </c>
      <c r="B288" s="59" t="n">
        <v>1.63561339427467E-284</v>
      </c>
      <c r="C288" s="46" t="n">
        <v>0.999999999999945</v>
      </c>
      <c r="D288" s="46" t="n">
        <v>5.46229728115577E-014</v>
      </c>
      <c r="E288" s="60" t="n">
        <v>2.15083161347119E-281</v>
      </c>
      <c r="F288" s="4" t="n">
        <v>23.2425855513308</v>
      </c>
      <c r="G288" s="46" t="n">
        <v>1</v>
      </c>
      <c r="H288" s="45" t="n">
        <v>2.15672063922793E-271</v>
      </c>
      <c r="I288" s="46" t="n">
        <v>1</v>
      </c>
      <c r="J288" s="46" t="n">
        <v>-2.22044604925031E-016</v>
      </c>
      <c r="K288" s="47" t="n">
        <v>2.83608764058473E-268</v>
      </c>
      <c r="L288" s="12"/>
    </row>
    <row r="289" customFormat="false" ht="12.8" hidden="false" customHeight="false" outlineLevel="0" collapsed="false">
      <c r="A289" s="58" t="n">
        <v>284</v>
      </c>
      <c r="B289" s="59" t="n">
        <v>5.55466968175417E-286</v>
      </c>
      <c r="C289" s="46" t="n">
        <v>0.999999999999945</v>
      </c>
      <c r="D289" s="46" t="n">
        <v>5.46229728115577E-014</v>
      </c>
      <c r="E289" s="60" t="n">
        <v>7.30439063150673E-283</v>
      </c>
      <c r="F289" s="4" t="n">
        <v>23.3247148288973</v>
      </c>
      <c r="G289" s="46" t="n">
        <v>1</v>
      </c>
      <c r="H289" s="45" t="n">
        <v>9.24650378385736E-273</v>
      </c>
      <c r="I289" s="46" t="n">
        <v>1</v>
      </c>
      <c r="J289" s="46" t="n">
        <v>-2.22044604925031E-016</v>
      </c>
      <c r="K289" s="47" t="n">
        <v>1.21591524757724E-269</v>
      </c>
      <c r="L289" s="12"/>
    </row>
    <row r="290" customFormat="false" ht="12.8" hidden="false" customHeight="false" outlineLevel="0" collapsed="false">
      <c r="A290" s="58" t="n">
        <v>285</v>
      </c>
      <c r="B290" s="59" t="n">
        <v>1.87796833641205E-287</v>
      </c>
      <c r="C290" s="46" t="n">
        <v>0.999999999999945</v>
      </c>
      <c r="D290" s="46" t="n">
        <v>5.46229728115577E-014</v>
      </c>
      <c r="E290" s="60" t="n">
        <v>2.46952836238185E-284</v>
      </c>
      <c r="F290" s="4" t="n">
        <v>23.4068441064639</v>
      </c>
      <c r="G290" s="46" t="n">
        <v>1</v>
      </c>
      <c r="H290" s="45" t="n">
        <v>3.95034193494881E-274</v>
      </c>
      <c r="I290" s="46" t="n">
        <v>1</v>
      </c>
      <c r="J290" s="46" t="n">
        <v>-2.22044604925031E-016</v>
      </c>
      <c r="K290" s="47" t="n">
        <v>5.19469964445768E-271</v>
      </c>
      <c r="L290" s="12"/>
    </row>
    <row r="291" customFormat="false" ht="12.8" hidden="false" customHeight="false" outlineLevel="0" collapsed="false">
      <c r="A291" s="58" t="n">
        <v>286</v>
      </c>
      <c r="B291" s="59" t="n">
        <v>6.32085284133198E-289</v>
      </c>
      <c r="C291" s="46" t="n">
        <v>0.999999999999945</v>
      </c>
      <c r="D291" s="46" t="n">
        <v>5.46229728115577E-014</v>
      </c>
      <c r="E291" s="60" t="n">
        <v>8.31192148635155E-286</v>
      </c>
      <c r="F291" s="4" t="n">
        <v>23.4889733840304</v>
      </c>
      <c r="G291" s="46" t="n">
        <v>1</v>
      </c>
      <c r="H291" s="45" t="n">
        <v>1.68178569167887E-275</v>
      </c>
      <c r="I291" s="46" t="n">
        <v>1</v>
      </c>
      <c r="J291" s="46" t="n">
        <v>-2.22044604925031E-016</v>
      </c>
      <c r="K291" s="47" t="n">
        <v>2.21154818455771E-272</v>
      </c>
      <c r="L291" s="12"/>
    </row>
    <row r="292" customFormat="false" ht="12.8" hidden="false" customHeight="false" outlineLevel="0" collapsed="false">
      <c r="A292" s="58" t="n">
        <v>287</v>
      </c>
      <c r="B292" s="59" t="n">
        <v>2.11799719096376E-290</v>
      </c>
      <c r="C292" s="46" t="n">
        <v>0.999999999999945</v>
      </c>
      <c r="D292" s="46" t="n">
        <v>5.46229728115577E-014</v>
      </c>
      <c r="E292" s="60" t="n">
        <v>2.78516630611734E-287</v>
      </c>
      <c r="F292" s="4" t="n">
        <v>23.571102661597</v>
      </c>
      <c r="G292" s="46" t="n">
        <v>1</v>
      </c>
      <c r="H292" s="45" t="n">
        <v>7.13494704012682E-277</v>
      </c>
      <c r="I292" s="46" t="n">
        <v>1</v>
      </c>
      <c r="J292" s="46" t="n">
        <v>-2.22044604925031E-016</v>
      </c>
      <c r="K292" s="47" t="n">
        <v>9.38245535776677E-274</v>
      </c>
      <c r="L292" s="12"/>
    </row>
    <row r="293" customFormat="false" ht="12.8" hidden="false" customHeight="false" outlineLevel="0" collapsed="false">
      <c r="A293" s="58" t="n">
        <v>288</v>
      </c>
      <c r="B293" s="59" t="n">
        <v>7.06548907162105E-292</v>
      </c>
      <c r="C293" s="46" t="n">
        <v>0.999999999999945</v>
      </c>
      <c r="D293" s="46" t="n">
        <v>5.46229728115577E-014</v>
      </c>
      <c r="E293" s="60" t="n">
        <v>9.29111812918169E-289</v>
      </c>
      <c r="F293" s="4" t="n">
        <v>23.6532319391635</v>
      </c>
      <c r="G293" s="46" t="n">
        <v>1</v>
      </c>
      <c r="H293" s="45" t="n">
        <v>3.01647870298571E-278</v>
      </c>
      <c r="I293" s="46" t="n">
        <v>1</v>
      </c>
      <c r="J293" s="46" t="n">
        <v>-2.22044604925031E-016</v>
      </c>
      <c r="K293" s="47" t="n">
        <v>3.96666949442621E-275</v>
      </c>
      <c r="L293" s="12"/>
    </row>
    <row r="294" customFormat="false" ht="12.8" hidden="false" customHeight="false" outlineLevel="0" collapsed="false">
      <c r="A294" s="58" t="n">
        <v>289</v>
      </c>
      <c r="B294" s="59" t="n">
        <v>2.34655669778315E-293</v>
      </c>
      <c r="C294" s="46" t="n">
        <v>0.999999999999945</v>
      </c>
      <c r="D294" s="46" t="n">
        <v>5.46229728115577E-014</v>
      </c>
      <c r="E294" s="60" t="n">
        <v>3.08572205758484E-290</v>
      </c>
      <c r="F294" s="4" t="n">
        <v>23.73536121673</v>
      </c>
      <c r="G294" s="46" t="n">
        <v>1</v>
      </c>
      <c r="H294" s="45" t="n">
        <v>1.27087962784385E-279</v>
      </c>
      <c r="I294" s="46" t="n">
        <v>1</v>
      </c>
      <c r="J294" s="46" t="n">
        <v>-2.22044604925031E-016</v>
      </c>
      <c r="K294" s="47" t="n">
        <v>1.67120671061466E-276</v>
      </c>
      <c r="L294" s="12"/>
    </row>
    <row r="295" customFormat="false" ht="12.8" hidden="false" customHeight="false" outlineLevel="0" collapsed="false">
      <c r="A295" s="58" t="n">
        <v>290</v>
      </c>
      <c r="B295" s="59" t="n">
        <v>7.75883716379474E-295</v>
      </c>
      <c r="C295" s="46" t="n">
        <v>0.999999999999945</v>
      </c>
      <c r="D295" s="46" t="n">
        <v>5.46229728115577E-014</v>
      </c>
      <c r="E295" s="60" t="n">
        <v>1.02028708703901E-291</v>
      </c>
      <c r="F295" s="4" t="n">
        <v>23.8174904942966</v>
      </c>
      <c r="G295" s="46" t="n">
        <v>1</v>
      </c>
      <c r="H295" s="45" t="n">
        <v>5.33590903772241E-281</v>
      </c>
      <c r="I295" s="46" t="n">
        <v>1</v>
      </c>
      <c r="J295" s="46" t="n">
        <v>-2.22044604925031E-016</v>
      </c>
      <c r="K295" s="47" t="n">
        <v>7.01672038460497E-278</v>
      </c>
      <c r="L295" s="12"/>
    </row>
    <row r="296" customFormat="false" ht="12.8" hidden="false" customHeight="false" outlineLevel="0" collapsed="false">
      <c r="A296" s="58" t="n">
        <v>291</v>
      </c>
      <c r="B296" s="59" t="n">
        <v>2.55413433949629E-296</v>
      </c>
      <c r="C296" s="46" t="n">
        <v>0.999999999999945</v>
      </c>
      <c r="D296" s="46" t="n">
        <v>5.46229728115577E-014</v>
      </c>
      <c r="E296" s="60" t="n">
        <v>3.35868665643763E-293</v>
      </c>
      <c r="F296" s="4" t="n">
        <v>23.8996197718631</v>
      </c>
      <c r="G296" s="46" t="n">
        <v>1</v>
      </c>
      <c r="H296" s="45" t="n">
        <v>2.23263344298236E-282</v>
      </c>
      <c r="I296" s="46" t="n">
        <v>1</v>
      </c>
      <c r="J296" s="46" t="n">
        <v>-2.22044604925031E-016</v>
      </c>
      <c r="K296" s="47" t="n">
        <v>2.9359129775218E-279</v>
      </c>
      <c r="L296" s="12"/>
    </row>
    <row r="297" customFormat="false" ht="12.8" hidden="false" customHeight="false" outlineLevel="0" collapsed="false">
      <c r="A297" s="58" t="n">
        <v>292</v>
      </c>
      <c r="B297" s="59" t="n">
        <v>8.37099463463131E-298</v>
      </c>
      <c r="C297" s="46" t="n">
        <v>0.999999999999945</v>
      </c>
      <c r="D297" s="46" t="n">
        <v>5.46229728115577E-014</v>
      </c>
      <c r="E297" s="60" t="n">
        <v>1.10078579445402E-294</v>
      </c>
      <c r="F297" s="4" t="n">
        <v>23.9817490494297</v>
      </c>
      <c r="G297" s="46" t="n">
        <v>1</v>
      </c>
      <c r="H297" s="45" t="n">
        <v>9.30971897996514E-284</v>
      </c>
      <c r="I297" s="46" t="n">
        <v>1</v>
      </c>
      <c r="J297" s="46" t="n">
        <v>-2.22044604925031E-016</v>
      </c>
      <c r="K297" s="47" t="n">
        <v>1.22422804586542E-280</v>
      </c>
      <c r="L297" s="12"/>
    </row>
    <row r="298" customFormat="false" ht="12.8" hidden="false" customHeight="false" outlineLevel="0" collapsed="false">
      <c r="A298" s="58" t="n">
        <v>293</v>
      </c>
      <c r="B298" s="59" t="n">
        <v>2.73150059367415E-299</v>
      </c>
      <c r="C298" s="46" t="n">
        <v>0.999999999999945</v>
      </c>
      <c r="D298" s="46" t="n">
        <v>5.46229728115577E-014</v>
      </c>
      <c r="E298" s="60" t="n">
        <v>3.59192328068151E-296</v>
      </c>
      <c r="F298" s="4" t="n">
        <v>24.0638783269962</v>
      </c>
      <c r="G298" s="46" t="n">
        <v>1</v>
      </c>
      <c r="H298" s="45" t="n">
        <v>3.86875251505946E-285</v>
      </c>
      <c r="I298" s="46" t="n">
        <v>1</v>
      </c>
      <c r="J298" s="46" t="n">
        <v>-2.22044604925031E-016</v>
      </c>
      <c r="K298" s="47" t="n">
        <v>5.08740955730319E-282</v>
      </c>
      <c r="L298" s="12"/>
    </row>
    <row r="299" customFormat="false" ht="12.8" hidden="false" customHeight="false" outlineLevel="0" collapsed="false">
      <c r="A299" s="58" t="n">
        <v>294</v>
      </c>
      <c r="B299" s="59" t="n">
        <v>8.87403397143804E-301</v>
      </c>
      <c r="C299" s="46" t="n">
        <v>0.999999999999945</v>
      </c>
      <c r="D299" s="46" t="n">
        <v>5.46229728115577E-014</v>
      </c>
      <c r="E299" s="60" t="n">
        <v>1.1669354672441E-297</v>
      </c>
      <c r="F299" s="4" t="n">
        <v>24.1460076045627</v>
      </c>
      <c r="G299" s="46" t="n">
        <v>1</v>
      </c>
      <c r="H299" s="45" t="n">
        <v>1.60223279078584E-286</v>
      </c>
      <c r="I299" s="46" t="n">
        <v>1</v>
      </c>
      <c r="J299" s="46" t="n">
        <v>-2.22044604925031E-016</v>
      </c>
      <c r="K299" s="47" t="n">
        <v>2.10693611988338E-283</v>
      </c>
      <c r="L299" s="12"/>
    </row>
    <row r="300" customFormat="false" ht="12.8" hidden="false" customHeight="false" outlineLevel="0" collapsed="false">
      <c r="A300" s="58" t="n">
        <v>295</v>
      </c>
      <c r="B300" s="59" t="n">
        <v>2.87039083948622E-302</v>
      </c>
      <c r="C300" s="46" t="n">
        <v>0.999999999999945</v>
      </c>
      <c r="D300" s="46" t="n">
        <v>5.46229728115577E-014</v>
      </c>
      <c r="E300" s="60" t="n">
        <v>3.77456395392437E-299</v>
      </c>
      <c r="F300" s="4" t="n">
        <v>24.2281368821293</v>
      </c>
      <c r="G300" s="46" t="n">
        <v>1</v>
      </c>
      <c r="H300" s="45" t="n">
        <v>6.61310772091455E-288</v>
      </c>
      <c r="I300" s="46" t="n">
        <v>1</v>
      </c>
      <c r="J300" s="46" t="n">
        <v>-2.22044604925031E-016</v>
      </c>
      <c r="K300" s="47" t="n">
        <v>8.69623665300263E-285</v>
      </c>
      <c r="L300" s="12"/>
    </row>
    <row r="301" customFormat="false" ht="12.8" hidden="false" customHeight="false" outlineLevel="0" collapsed="false">
      <c r="B301" s="1"/>
      <c r="C301" s="139"/>
      <c r="G301" s="121"/>
    </row>
    <row r="302" customFormat="false" ht="12.8" hidden="false" customHeight="false" outlineLevel="0" collapsed="false">
      <c r="B302" s="1"/>
      <c r="C302" s="139"/>
      <c r="G302" s="121"/>
    </row>
    <row r="303" customFormat="false" ht="12.8" hidden="false" customHeight="false" outlineLevel="0" collapsed="false">
      <c r="B303" s="1"/>
      <c r="C303" s="139"/>
    </row>
    <row r="304" customFormat="false" ht="12.8" hidden="false" customHeight="false" outlineLevel="0" collapsed="false">
      <c r="B304" s="1"/>
      <c r="C304" s="139"/>
    </row>
    <row r="305" customFormat="false" ht="12.8" hidden="false" customHeight="false" outlineLevel="0" collapsed="false">
      <c r="B305" s="1"/>
      <c r="C305" s="139"/>
    </row>
    <row r="306" customFormat="false" ht="12.8" hidden="false" customHeight="false" outlineLevel="0" collapsed="false">
      <c r="B306" s="1"/>
      <c r="C306" s="139"/>
    </row>
    <row r="307" customFormat="false" ht="12.8" hidden="false" customHeight="false" outlineLevel="0" collapsed="false">
      <c r="B307" s="1"/>
      <c r="C307" s="139"/>
    </row>
    <row r="308" customFormat="false" ht="12.8" hidden="false" customHeight="false" outlineLevel="0" collapsed="false">
      <c r="B308" s="1"/>
      <c r="C308" s="139"/>
    </row>
    <row r="309" customFormat="false" ht="12.8" hidden="false" customHeight="false" outlineLevel="0" collapsed="false">
      <c r="B309" s="1"/>
      <c r="C309" s="139"/>
    </row>
    <row r="310" customFormat="false" ht="12.8" hidden="false" customHeight="false" outlineLevel="0" collapsed="false">
      <c r="B310" s="1"/>
      <c r="C310" s="139"/>
    </row>
    <row r="311" customFormat="false" ht="12.8" hidden="false" customHeight="false" outlineLevel="0" collapsed="false">
      <c r="B311" s="1"/>
      <c r="C311" s="139"/>
    </row>
    <row r="312" customFormat="false" ht="12.8" hidden="false" customHeight="false" outlineLevel="0" collapsed="false">
      <c r="B312" s="1"/>
      <c r="C312" s="139"/>
    </row>
    <row r="313" customFormat="false" ht="12.8" hidden="false" customHeight="false" outlineLevel="0" collapsed="false">
      <c r="B313" s="1"/>
      <c r="C313" s="139"/>
    </row>
    <row r="314" customFormat="false" ht="12.8" hidden="false" customHeight="false" outlineLevel="0" collapsed="false">
      <c r="B314" s="1"/>
      <c r="C314" s="139"/>
    </row>
    <row r="315" customFormat="false" ht="12.8" hidden="false" customHeight="false" outlineLevel="0" collapsed="false">
      <c r="B315" s="1"/>
      <c r="C315" s="139"/>
    </row>
    <row r="316" customFormat="false" ht="12.8" hidden="false" customHeight="false" outlineLevel="0" collapsed="false">
      <c r="B316" s="1"/>
      <c r="C316" s="139"/>
    </row>
    <row r="317" customFormat="false" ht="12.8" hidden="false" customHeight="false" outlineLevel="0" collapsed="false">
      <c r="B317" s="1"/>
      <c r="C317" s="139"/>
    </row>
    <row r="318" customFormat="false" ht="12.8" hidden="false" customHeight="false" outlineLevel="0" collapsed="false">
      <c r="B318" s="1"/>
      <c r="C318" s="139"/>
    </row>
    <row r="319" customFormat="false" ht="12.8" hidden="false" customHeight="false" outlineLevel="0" collapsed="false">
      <c r="B319" s="1"/>
      <c r="C319" s="139"/>
    </row>
    <row r="320" customFormat="false" ht="12.8" hidden="false" customHeight="false" outlineLevel="0" collapsed="false">
      <c r="B320" s="1"/>
      <c r="C320" s="139"/>
    </row>
    <row r="321" customFormat="false" ht="12.8" hidden="false" customHeight="false" outlineLevel="0" collapsed="false">
      <c r="B321" s="1"/>
      <c r="C321" s="139"/>
    </row>
    <row r="322" customFormat="false" ht="12.8" hidden="false" customHeight="false" outlineLevel="0" collapsed="false">
      <c r="B322" s="1"/>
      <c r="C322" s="139"/>
    </row>
    <row r="323" customFormat="false" ht="12.8" hidden="false" customHeight="false" outlineLevel="0" collapsed="false">
      <c r="B323" s="1"/>
      <c r="C323" s="139"/>
    </row>
    <row r="324" customFormat="false" ht="12.8" hidden="false" customHeight="false" outlineLevel="0" collapsed="false">
      <c r="B324" s="1"/>
      <c r="C324" s="139"/>
    </row>
    <row r="325" customFormat="false" ht="12.8" hidden="false" customHeight="false" outlineLevel="0" collapsed="false">
      <c r="B325" s="1"/>
      <c r="C325" s="139"/>
    </row>
    <row r="326" customFormat="false" ht="12.8" hidden="false" customHeight="false" outlineLevel="0" collapsed="false">
      <c r="B326" s="1"/>
      <c r="C326" s="139"/>
    </row>
    <row r="327" customFormat="false" ht="12.8" hidden="false" customHeight="false" outlineLevel="0" collapsed="false">
      <c r="B327" s="1"/>
      <c r="C327" s="139"/>
    </row>
    <row r="328" customFormat="false" ht="12.8" hidden="false" customHeight="false" outlineLevel="0" collapsed="false">
      <c r="B328" s="1"/>
      <c r="C328" s="139"/>
    </row>
    <row r="329" customFormat="false" ht="12.8" hidden="false" customHeight="false" outlineLevel="0" collapsed="false">
      <c r="B329" s="1"/>
      <c r="C329" s="139"/>
    </row>
    <row r="330" customFormat="false" ht="12.8" hidden="false" customHeight="false" outlineLevel="0" collapsed="false">
      <c r="B330" s="1"/>
      <c r="C330" s="139"/>
    </row>
    <row r="331" customFormat="false" ht="12.8" hidden="false" customHeight="false" outlineLevel="0" collapsed="false">
      <c r="B331" s="1"/>
      <c r="C331" s="139"/>
    </row>
    <row r="332" customFormat="false" ht="12.8" hidden="false" customHeight="false" outlineLevel="0" collapsed="false">
      <c r="B332" s="1"/>
      <c r="C332" s="139"/>
    </row>
    <row r="333" customFormat="false" ht="12.8" hidden="false" customHeight="false" outlineLevel="0" collapsed="false">
      <c r="B333" s="1"/>
      <c r="C333" s="139"/>
    </row>
    <row r="334" customFormat="false" ht="12.8" hidden="false" customHeight="false" outlineLevel="0" collapsed="false">
      <c r="B334" s="1"/>
      <c r="C334" s="139"/>
    </row>
    <row r="335" customFormat="false" ht="12.8" hidden="false" customHeight="false" outlineLevel="0" collapsed="false">
      <c r="B335" s="1"/>
      <c r="C335" s="139"/>
    </row>
    <row r="336" customFormat="false" ht="12.8" hidden="false" customHeight="false" outlineLevel="0" collapsed="false">
      <c r="B336" s="1"/>
      <c r="C336" s="139"/>
    </row>
    <row r="337" customFormat="false" ht="12.8" hidden="false" customHeight="false" outlineLevel="0" collapsed="false">
      <c r="B337" s="1"/>
      <c r="C337" s="139"/>
    </row>
    <row r="338" customFormat="false" ht="12.8" hidden="false" customHeight="false" outlineLevel="0" collapsed="false">
      <c r="B338" s="1"/>
      <c r="C338" s="139"/>
    </row>
    <row r="339" customFormat="false" ht="12.8" hidden="false" customHeight="false" outlineLevel="0" collapsed="false">
      <c r="B339" s="1"/>
      <c r="C339" s="139"/>
    </row>
    <row r="340" customFormat="false" ht="12.8" hidden="false" customHeight="false" outlineLevel="0" collapsed="false">
      <c r="B340" s="1"/>
      <c r="C340" s="139"/>
    </row>
    <row r="341" customFormat="false" ht="12.8" hidden="false" customHeight="false" outlineLevel="0" collapsed="false">
      <c r="B341" s="1"/>
      <c r="C341" s="139"/>
    </row>
    <row r="342" customFormat="false" ht="12.8" hidden="false" customHeight="false" outlineLevel="0" collapsed="false">
      <c r="B342" s="1"/>
      <c r="C342" s="139"/>
    </row>
    <row r="343" customFormat="false" ht="12.8" hidden="false" customHeight="false" outlineLevel="0" collapsed="false">
      <c r="B343" s="1"/>
      <c r="C343" s="139"/>
    </row>
    <row r="344" customFormat="false" ht="12.8" hidden="false" customHeight="false" outlineLevel="0" collapsed="false">
      <c r="B344" s="1"/>
      <c r="C344" s="139"/>
    </row>
    <row r="345" customFormat="false" ht="12.8" hidden="false" customHeight="false" outlineLevel="0" collapsed="false">
      <c r="B345" s="1"/>
      <c r="C345" s="139"/>
    </row>
    <row r="346" customFormat="false" ht="12.8" hidden="false" customHeight="false" outlineLevel="0" collapsed="false">
      <c r="B346" s="1"/>
      <c r="C346" s="139"/>
    </row>
    <row r="347" customFormat="false" ht="12.8" hidden="false" customHeight="false" outlineLevel="0" collapsed="false">
      <c r="B347" s="1"/>
      <c r="C347" s="139"/>
    </row>
    <row r="348" customFormat="false" ht="12.8" hidden="false" customHeight="false" outlineLevel="0" collapsed="false">
      <c r="B348" s="1"/>
      <c r="C348" s="139"/>
    </row>
    <row r="349" customFormat="false" ht="12.8" hidden="false" customHeight="false" outlineLevel="0" collapsed="false">
      <c r="B349" s="1"/>
      <c r="C349" s="139"/>
    </row>
    <row r="350" customFormat="false" ht="12.8" hidden="false" customHeight="false" outlineLevel="0" collapsed="false">
      <c r="B350" s="1"/>
      <c r="C350" s="139"/>
    </row>
    <row r="351" customFormat="false" ht="12.8" hidden="false" customHeight="false" outlineLevel="0" collapsed="false">
      <c r="B351" s="1"/>
      <c r="C351" s="139"/>
    </row>
    <row r="352" customFormat="false" ht="12.8" hidden="false" customHeight="false" outlineLevel="0" collapsed="false">
      <c r="B352" s="1"/>
      <c r="C352" s="139"/>
    </row>
    <row r="353" customFormat="false" ht="12.8" hidden="false" customHeight="false" outlineLevel="0" collapsed="false">
      <c r="B353" s="1"/>
      <c r="C353" s="139"/>
    </row>
    <row r="354" customFormat="false" ht="12.8" hidden="false" customHeight="false" outlineLevel="0" collapsed="false">
      <c r="B354" s="1"/>
      <c r="C354" s="139"/>
    </row>
    <row r="355" customFormat="false" ht="12.8" hidden="false" customHeight="false" outlineLevel="0" collapsed="false">
      <c r="B355" s="1"/>
      <c r="C355" s="139"/>
    </row>
    <row r="356" customFormat="false" ht="12.8" hidden="false" customHeight="false" outlineLevel="0" collapsed="false">
      <c r="B356" s="1"/>
      <c r="C356" s="139"/>
    </row>
    <row r="357" customFormat="false" ht="12.8" hidden="false" customHeight="false" outlineLevel="0" collapsed="false">
      <c r="B357" s="1"/>
      <c r="C357" s="139"/>
    </row>
    <row r="358" customFormat="false" ht="12.8" hidden="false" customHeight="false" outlineLevel="0" collapsed="false">
      <c r="B358" s="1"/>
      <c r="C358" s="139"/>
    </row>
    <row r="359" customFormat="false" ht="12.8" hidden="false" customHeight="false" outlineLevel="0" collapsed="false">
      <c r="B359" s="1"/>
      <c r="C359" s="139"/>
    </row>
    <row r="360" customFormat="false" ht="12.8" hidden="false" customHeight="false" outlineLevel="0" collapsed="false">
      <c r="B360" s="1"/>
      <c r="C360" s="139"/>
    </row>
    <row r="361" customFormat="false" ht="12.8" hidden="false" customHeight="false" outlineLevel="0" collapsed="false">
      <c r="B361" s="1"/>
      <c r="C361" s="139"/>
    </row>
    <row r="362" customFormat="false" ht="12.8" hidden="false" customHeight="false" outlineLevel="0" collapsed="false">
      <c r="B362" s="1"/>
      <c r="C362" s="139"/>
    </row>
    <row r="363" customFormat="false" ht="12.8" hidden="false" customHeight="false" outlineLevel="0" collapsed="false">
      <c r="B363" s="1"/>
      <c r="C363" s="139"/>
    </row>
    <row r="364" customFormat="false" ht="12.8" hidden="false" customHeight="false" outlineLevel="0" collapsed="false">
      <c r="B364" s="1"/>
      <c r="C364" s="139"/>
    </row>
    <row r="365" customFormat="false" ht="12.8" hidden="false" customHeight="false" outlineLevel="0" collapsed="false">
      <c r="B365" s="1"/>
      <c r="C365" s="139"/>
    </row>
    <row r="366" customFormat="false" ht="12.8" hidden="false" customHeight="false" outlineLevel="0" collapsed="false">
      <c r="B366" s="1"/>
      <c r="C366" s="139"/>
    </row>
    <row r="367" customFormat="false" ht="12.8" hidden="false" customHeight="false" outlineLevel="0" collapsed="false">
      <c r="B367" s="1"/>
      <c r="C367" s="139"/>
    </row>
    <row r="368" customFormat="false" ht="12.8" hidden="false" customHeight="false" outlineLevel="0" collapsed="false">
      <c r="B368" s="1"/>
      <c r="C368" s="139"/>
    </row>
    <row r="369" customFormat="false" ht="12.8" hidden="false" customHeight="false" outlineLevel="0" collapsed="false">
      <c r="B369" s="1"/>
      <c r="C369" s="139"/>
    </row>
    <row r="370" customFormat="false" ht="12.8" hidden="false" customHeight="false" outlineLevel="0" collapsed="false">
      <c r="B370" s="1"/>
      <c r="C370" s="139"/>
    </row>
    <row r="371" customFormat="false" ht="12.8" hidden="false" customHeight="false" outlineLevel="0" collapsed="false">
      <c r="B371" s="1"/>
      <c r="C371" s="139"/>
    </row>
    <row r="372" customFormat="false" ht="12.8" hidden="false" customHeight="false" outlineLevel="0" collapsed="false">
      <c r="B372" s="1"/>
      <c r="C372" s="139"/>
    </row>
    <row r="373" customFormat="false" ht="12.8" hidden="false" customHeight="false" outlineLevel="0" collapsed="false">
      <c r="B373" s="1"/>
      <c r="C373" s="139"/>
    </row>
    <row r="374" customFormat="false" ht="12.8" hidden="false" customHeight="false" outlineLevel="0" collapsed="false">
      <c r="B374" s="1"/>
      <c r="C374" s="139"/>
    </row>
    <row r="375" customFormat="false" ht="12.8" hidden="false" customHeight="false" outlineLevel="0" collapsed="false">
      <c r="B375" s="1"/>
      <c r="C375" s="139"/>
    </row>
    <row r="376" customFormat="false" ht="12.8" hidden="false" customHeight="false" outlineLevel="0" collapsed="false">
      <c r="B376" s="1"/>
      <c r="C376" s="139"/>
    </row>
    <row r="377" customFormat="false" ht="12.8" hidden="false" customHeight="false" outlineLevel="0" collapsed="false">
      <c r="B377" s="1"/>
      <c r="C377" s="139"/>
    </row>
    <row r="378" customFormat="false" ht="12.8" hidden="false" customHeight="false" outlineLevel="0" collapsed="false">
      <c r="B378" s="1"/>
      <c r="C378" s="139"/>
    </row>
    <row r="379" customFormat="false" ht="12.8" hidden="false" customHeight="false" outlineLevel="0" collapsed="false">
      <c r="B379" s="1"/>
      <c r="C379" s="139"/>
    </row>
    <row r="380" customFormat="false" ht="12.8" hidden="false" customHeight="false" outlineLevel="0" collapsed="false">
      <c r="B380" s="1"/>
      <c r="C380" s="139"/>
    </row>
    <row r="381" customFormat="false" ht="12.8" hidden="false" customHeight="false" outlineLevel="0" collapsed="false">
      <c r="B381" s="1"/>
      <c r="C381" s="139"/>
    </row>
    <row r="382" customFormat="false" ht="12.8" hidden="false" customHeight="false" outlineLevel="0" collapsed="false">
      <c r="B382" s="1"/>
      <c r="C382" s="139"/>
    </row>
    <row r="383" customFormat="false" ht="12.8" hidden="false" customHeight="false" outlineLevel="0" collapsed="false">
      <c r="B383" s="1"/>
      <c r="C383" s="139"/>
    </row>
    <row r="384" customFormat="false" ht="12.8" hidden="false" customHeight="false" outlineLevel="0" collapsed="false">
      <c r="B384" s="1"/>
      <c r="C384" s="139"/>
    </row>
    <row r="385" customFormat="false" ht="12.8" hidden="false" customHeight="false" outlineLevel="0" collapsed="false">
      <c r="B385" s="1"/>
      <c r="C385" s="139"/>
    </row>
    <row r="386" customFormat="false" ht="12.8" hidden="false" customHeight="false" outlineLevel="0" collapsed="false">
      <c r="B386" s="1"/>
      <c r="C386" s="139"/>
    </row>
    <row r="387" customFormat="false" ht="12.8" hidden="false" customHeight="false" outlineLevel="0" collapsed="false">
      <c r="B387" s="1"/>
      <c r="C387" s="139"/>
    </row>
    <row r="388" customFormat="false" ht="12.8" hidden="false" customHeight="false" outlineLevel="0" collapsed="false">
      <c r="B388" s="1"/>
      <c r="C388" s="139"/>
    </row>
    <row r="389" customFormat="false" ht="12.8" hidden="false" customHeight="false" outlineLevel="0" collapsed="false">
      <c r="B389" s="1"/>
      <c r="C389" s="139"/>
    </row>
    <row r="390" customFormat="false" ht="12.8" hidden="false" customHeight="false" outlineLevel="0" collapsed="false">
      <c r="B390" s="1"/>
      <c r="C390" s="139"/>
    </row>
    <row r="391" customFormat="false" ht="12.8" hidden="false" customHeight="false" outlineLevel="0" collapsed="false">
      <c r="B391" s="1"/>
      <c r="C391" s="139"/>
    </row>
    <row r="392" customFormat="false" ht="12.8" hidden="false" customHeight="false" outlineLevel="0" collapsed="false">
      <c r="B392" s="1"/>
      <c r="C392" s="139"/>
    </row>
    <row r="393" customFormat="false" ht="12.8" hidden="false" customHeight="false" outlineLevel="0" collapsed="false">
      <c r="B393" s="1"/>
      <c r="C393" s="139"/>
    </row>
    <row r="394" customFormat="false" ht="12.8" hidden="false" customHeight="false" outlineLevel="0" collapsed="false">
      <c r="B394" s="1"/>
      <c r="C394" s="139"/>
    </row>
    <row r="395" customFormat="false" ht="12.8" hidden="false" customHeight="false" outlineLevel="0" collapsed="false">
      <c r="B395" s="1"/>
      <c r="C395" s="139"/>
    </row>
    <row r="396" customFormat="false" ht="12.8" hidden="false" customHeight="false" outlineLevel="0" collapsed="false">
      <c r="B396" s="1"/>
      <c r="C396" s="139"/>
    </row>
    <row r="397" customFormat="false" ht="12.8" hidden="false" customHeight="false" outlineLevel="0" collapsed="false">
      <c r="B397" s="1"/>
      <c r="C397" s="139"/>
    </row>
    <row r="398" customFormat="false" ht="12.8" hidden="false" customHeight="false" outlineLevel="0" collapsed="false">
      <c r="B398" s="1"/>
      <c r="C398" s="139"/>
    </row>
    <row r="399" customFormat="false" ht="12.8" hidden="false" customHeight="false" outlineLevel="0" collapsed="false">
      <c r="B399" s="1"/>
      <c r="C399" s="139"/>
    </row>
    <row r="400" customFormat="false" ht="12.8" hidden="false" customHeight="false" outlineLevel="0" collapsed="false">
      <c r="B400" s="1"/>
      <c r="C400" s="139"/>
    </row>
    <row r="401" customFormat="false" ht="12.8" hidden="false" customHeight="false" outlineLevel="0" collapsed="false">
      <c r="B401" s="1"/>
      <c r="C401" s="139"/>
    </row>
    <row r="402" customFormat="false" ht="12.8" hidden="false" customHeight="false" outlineLevel="0" collapsed="false">
      <c r="B402" s="1"/>
      <c r="C402" s="139"/>
    </row>
    <row r="403" customFormat="false" ht="12.8" hidden="false" customHeight="false" outlineLevel="0" collapsed="false">
      <c r="B403" s="1"/>
      <c r="C403" s="139"/>
    </row>
    <row r="404" customFormat="false" ht="12.8" hidden="false" customHeight="false" outlineLevel="0" collapsed="false">
      <c r="B404" s="1"/>
      <c r="C404" s="139"/>
    </row>
    <row r="405" customFormat="false" ht="12.8" hidden="false" customHeight="false" outlineLevel="0" collapsed="false">
      <c r="B405" s="1"/>
      <c r="C405" s="139"/>
    </row>
    <row r="406" customFormat="false" ht="12.8" hidden="false" customHeight="false" outlineLevel="0" collapsed="false">
      <c r="B406" s="1"/>
      <c r="C406" s="139"/>
    </row>
    <row r="407" customFormat="false" ht="12.8" hidden="false" customHeight="false" outlineLevel="0" collapsed="false">
      <c r="B407" s="1"/>
      <c r="C407" s="139"/>
    </row>
    <row r="408" customFormat="false" ht="12.8" hidden="false" customHeight="false" outlineLevel="0" collapsed="false">
      <c r="B408" s="1"/>
      <c r="C408" s="139"/>
    </row>
    <row r="409" customFormat="false" ht="12.8" hidden="false" customHeight="false" outlineLevel="0" collapsed="false">
      <c r="B409" s="1"/>
      <c r="C409" s="139"/>
    </row>
    <row r="410" customFormat="false" ht="12.8" hidden="false" customHeight="false" outlineLevel="0" collapsed="false">
      <c r="B410" s="1"/>
      <c r="C410" s="139"/>
    </row>
    <row r="411" customFormat="false" ht="12.8" hidden="false" customHeight="false" outlineLevel="0" collapsed="false">
      <c r="B411" s="1"/>
      <c r="C411" s="139"/>
    </row>
    <row r="412" customFormat="false" ht="12.8" hidden="false" customHeight="false" outlineLevel="0" collapsed="false">
      <c r="B412" s="1"/>
      <c r="C412" s="139"/>
    </row>
    <row r="413" customFormat="false" ht="12.8" hidden="false" customHeight="false" outlineLevel="0" collapsed="false">
      <c r="B413" s="1"/>
      <c r="C413" s="139"/>
    </row>
    <row r="414" customFormat="false" ht="12.8" hidden="false" customHeight="false" outlineLevel="0" collapsed="false">
      <c r="B414" s="1"/>
      <c r="C414" s="139"/>
    </row>
    <row r="415" customFormat="false" ht="12.8" hidden="false" customHeight="false" outlineLevel="0" collapsed="false">
      <c r="B415" s="1"/>
      <c r="C415" s="139"/>
    </row>
    <row r="416" customFormat="false" ht="12.8" hidden="false" customHeight="false" outlineLevel="0" collapsed="false">
      <c r="B416" s="1"/>
      <c r="C416" s="139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4" width="8.21"/>
    <col collapsed="false" customWidth="true" hidden="false" outlineLevel="0" max="2" min="2" style="140" width="13.75"/>
    <col collapsed="false" customWidth="true" hidden="false" outlineLevel="0" max="3" min="3" style="0" width="5.09"/>
    <col collapsed="false" customWidth="true" hidden="false" outlineLevel="0" max="4" min="4" style="141" width="11.91"/>
    <col collapsed="false" customWidth="true" hidden="false" outlineLevel="0" max="5" min="5" style="141" width="16.35"/>
    <col collapsed="false" customWidth="true" hidden="false" outlineLevel="0" max="6" min="6" style="0" width="128.32"/>
  </cols>
  <sheetData>
    <row r="1" customFormat="false" ht="12.8" hidden="false" customHeight="false" outlineLevel="0" collapsed="false">
      <c r="A1" s="4" t="n">
        <v>0</v>
      </c>
      <c r="B1" s="140" t="n">
        <f aca="false" t="array" ref="B1:B1000">_xlfn.CHISQ.DIST.RT(A1:A1000 ,11)</f>
        <v>1</v>
      </c>
      <c r="C1" s="0" t="n">
        <v>1</v>
      </c>
      <c r="D1" s="141" t="n">
        <f aca="false" t="array" ref="D1:D156">_xlfn.CHISQ.DIST.RT(C1:C156 ,11)</f>
        <v>0.999949610051312</v>
      </c>
      <c r="F1" s="0" t="s">
        <v>59</v>
      </c>
    </row>
    <row r="2" customFormat="false" ht="13.8" hidden="false" customHeight="false" outlineLevel="0" collapsed="false">
      <c r="A2" s="4" t="n">
        <v>0.2</v>
      </c>
      <c r="B2" s="140" t="n">
        <v>0.999999989905834</v>
      </c>
      <c r="C2" s="0" t="n">
        <v>2</v>
      </c>
      <c r="D2" s="141" t="n">
        <v>0.998495881717416</v>
      </c>
      <c r="F2" s="0" t="s">
        <v>60</v>
      </c>
      <c r="G2" s="142" t="s">
        <v>61</v>
      </c>
      <c r="H2" s="143" t="s">
        <v>62</v>
      </c>
      <c r="J2" s="142" t="s">
        <v>63</v>
      </c>
      <c r="K2" s="143" t="s">
        <v>62</v>
      </c>
      <c r="M2" s="142" t="s">
        <v>64</v>
      </c>
      <c r="N2" s="143" t="s">
        <v>62</v>
      </c>
      <c r="P2" s="142" t="s">
        <v>64</v>
      </c>
      <c r="Q2" s="143" t="s">
        <v>65</v>
      </c>
    </row>
    <row r="3" customFormat="false" ht="13.8" hidden="false" customHeight="false" outlineLevel="0" collapsed="false">
      <c r="A3" s="4" t="n">
        <v>0.3</v>
      </c>
      <c r="B3" s="140" t="n">
        <v>0.999999909999282</v>
      </c>
      <c r="C3" s="0" t="n">
        <v>3</v>
      </c>
      <c r="D3" s="141" t="n">
        <v>0.990725886365735</v>
      </c>
      <c r="G3" s="26" t="n">
        <v>17.7913375853599</v>
      </c>
      <c r="H3" s="144" t="n">
        <f aca="false" t="array" ref="H3:H15">_xlfn.CHISQ.DIST.RT(G3:G15,11)</f>
        <v>0.0865503194898806</v>
      </c>
      <c r="J3" s="26" t="n">
        <v>15.7178036036102</v>
      </c>
      <c r="K3" s="144" t="n">
        <f aca="false" t="array" ref="K3:K14">_xlfn.CHISQ.DIST.RT(J3:J14,11)</f>
        <v>0.151934854526259</v>
      </c>
      <c r="M3" s="26" t="n">
        <v>11.8112502571968</v>
      </c>
      <c r="N3" s="144" t="n">
        <f aca="false" t="array" ref="N3:N13">_xlfn.CHISQ.DIST.RT(M3:M13,11)</f>
        <v>0.377996958896596</v>
      </c>
      <c r="P3" s="26" t="n">
        <v>11.8112502571968</v>
      </c>
      <c r="Q3" s="144" t="n">
        <f aca="false" t="array" ref="Q3:Q13">_xlfn.CHISQ.DIST.RT(P3:P13,12)</f>
        <v>0.460955087619766</v>
      </c>
    </row>
    <row r="4" customFormat="false" ht="13.8" hidden="false" customHeight="false" outlineLevel="0" collapsed="false">
      <c r="A4" s="4" t="n">
        <v>0.4</v>
      </c>
      <c r="B4" s="140" t="n">
        <v>0.999999580142475</v>
      </c>
      <c r="C4" s="0" t="n">
        <v>4</v>
      </c>
      <c r="D4" s="141" t="n">
        <v>0.969917023878774</v>
      </c>
      <c r="G4" s="26" t="n">
        <v>11.9433866900303</v>
      </c>
      <c r="H4" s="144" t="n">
        <v>0.367913691987548</v>
      </c>
      <c r="J4" s="26" t="n">
        <v>16.6702574072403</v>
      </c>
      <c r="K4" s="144" t="n">
        <v>0.118014719421501</v>
      </c>
      <c r="M4" s="26" t="n">
        <v>7.96178458326072</v>
      </c>
      <c r="N4" s="144" t="n">
        <v>0.716722977474154</v>
      </c>
      <c r="P4" s="26" t="n">
        <v>7.96178458326072</v>
      </c>
      <c r="Q4" s="144" t="n">
        <v>0.788109618421414</v>
      </c>
    </row>
    <row r="5" customFormat="false" ht="13.8" hidden="false" customHeight="false" outlineLevel="0" collapsed="false">
      <c r="A5" s="4" t="n">
        <v>0.5</v>
      </c>
      <c r="B5" s="140" t="n">
        <v>0.999998626529306</v>
      </c>
      <c r="C5" s="0" t="n">
        <v>5</v>
      </c>
      <c r="D5" s="141" t="n">
        <v>0.931166610470699</v>
      </c>
      <c r="G5" s="26" t="n">
        <v>10.6280093693266</v>
      </c>
      <c r="H5" s="144" t="n">
        <v>0.474932669562524</v>
      </c>
      <c r="J5" s="26" t="n">
        <v>15.7791668917639</v>
      </c>
      <c r="K5" s="144" t="n">
        <v>0.149529255732541</v>
      </c>
      <c r="M5" s="26" t="n">
        <v>44.4756662137501</v>
      </c>
      <c r="N5" s="144" t="n">
        <v>5.99823880927054E-006</v>
      </c>
      <c r="P5" s="26" t="n">
        <v>44.4756662137501</v>
      </c>
      <c r="Q5" s="144" t="n">
        <v>1.26690835073402E-005</v>
      </c>
    </row>
    <row r="6" customFormat="false" ht="13.8" hidden="false" customHeight="false" outlineLevel="0" collapsed="false">
      <c r="A6" s="4" t="n">
        <v>0.6</v>
      </c>
      <c r="B6" s="140" t="n">
        <v>0.999996410381774</v>
      </c>
      <c r="C6" s="0" t="n">
        <v>6</v>
      </c>
      <c r="D6" s="141" t="n">
        <v>0.873364253227384</v>
      </c>
      <c r="G6" s="26" t="n">
        <v>12.633352610768</v>
      </c>
      <c r="H6" s="144" t="n">
        <v>0.317962964058906</v>
      </c>
      <c r="J6" s="26" t="n">
        <v>23.2265591931014</v>
      </c>
      <c r="K6" s="144" t="n">
        <v>0.0164187216446003</v>
      </c>
      <c r="M6" s="26" t="n">
        <v>8.58019755009199</v>
      </c>
      <c r="N6" s="144" t="n">
        <v>0.660579251258981</v>
      </c>
      <c r="P6" s="26" t="n">
        <v>8.58019755009199</v>
      </c>
      <c r="Q6" s="144" t="n">
        <v>0.738306994076466</v>
      </c>
    </row>
    <row r="7" customFormat="false" ht="13.8" hidden="false" customHeight="false" outlineLevel="0" collapsed="false">
      <c r="A7" s="4" t="n">
        <v>0.7</v>
      </c>
      <c r="B7" s="140" t="n">
        <v>0.999991964601809</v>
      </c>
      <c r="C7" s="0" t="n">
        <v>7</v>
      </c>
      <c r="D7" s="141" t="n">
        <v>0.799083501315444</v>
      </c>
      <c r="G7" s="26" t="n">
        <v>21.915017595986</v>
      </c>
      <c r="H7" s="144" t="n">
        <v>0.0250399411579399</v>
      </c>
      <c r="J7" s="26" t="n">
        <v>10.6422258241111</v>
      </c>
      <c r="K7" s="144" t="n">
        <v>0.47370459896915</v>
      </c>
      <c r="M7" s="26" t="n">
        <v>17.0355722656238</v>
      </c>
      <c r="N7" s="144" t="n">
        <v>0.106827760242812</v>
      </c>
      <c r="P7" s="26" t="n">
        <v>17.0355722656238</v>
      </c>
      <c r="Q7" s="144" t="n">
        <v>0.148264092894445</v>
      </c>
    </row>
    <row r="8" customFormat="false" ht="13.8" hidden="false" customHeight="false" outlineLevel="0" collapsed="false">
      <c r="A8" s="4" t="n">
        <v>0.8</v>
      </c>
      <c r="B8" s="140" t="n">
        <v>0.999983940395056</v>
      </c>
      <c r="C8" s="0" t="n">
        <v>8</v>
      </c>
      <c r="D8" s="141" t="n">
        <v>0.713303829630032</v>
      </c>
      <c r="G8" s="26" t="n">
        <v>8.65859675644099</v>
      </c>
      <c r="H8" s="144" t="n">
        <v>0.653372310626064</v>
      </c>
      <c r="J8" s="26" t="n">
        <v>6.2163323959683</v>
      </c>
      <c r="K8" s="144" t="n">
        <v>0.858546836157572</v>
      </c>
      <c r="M8" s="26" t="n">
        <v>32.7456692291954</v>
      </c>
      <c r="N8" s="144" t="n">
        <v>0.000578468305986661</v>
      </c>
      <c r="P8" s="26" t="n">
        <v>32.7456692291954</v>
      </c>
      <c r="Q8" s="144" t="n">
        <v>0.00106051196036312</v>
      </c>
    </row>
    <row r="9" customFormat="false" ht="13.8" hidden="false" customHeight="false" outlineLevel="0" collapsed="false">
      <c r="A9" s="4" t="n">
        <v>0.9</v>
      </c>
      <c r="B9" s="140" t="n">
        <v>0.999970564895105</v>
      </c>
      <c r="C9" s="0" t="n">
        <v>9</v>
      </c>
      <c r="D9" s="141" t="n">
        <v>0.62189233133117</v>
      </c>
      <c r="G9" s="26" t="n">
        <v>10.6252077102629</v>
      </c>
      <c r="H9" s="144" t="n">
        <v>0.47517484544051</v>
      </c>
      <c r="J9" s="26" t="n">
        <v>12.4682946240936</v>
      </c>
      <c r="K9" s="144" t="n">
        <v>0.329491094436439</v>
      </c>
      <c r="M9" s="26" t="n">
        <v>11.8001368742664</v>
      </c>
      <c r="N9" s="144" t="n">
        <v>0.378852345587237</v>
      </c>
      <c r="P9" s="26" t="n">
        <v>11.8001368742664</v>
      </c>
      <c r="Q9" s="144" t="n">
        <v>0.461861589559785</v>
      </c>
    </row>
    <row r="10" customFormat="false" ht="13.8" hidden="false" customHeight="false" outlineLevel="0" collapsed="false">
      <c r="A10" s="4" t="n">
        <v>1</v>
      </c>
      <c r="B10" s="140" t="n">
        <v>0.999949610051312</v>
      </c>
      <c r="C10" s="0" t="n">
        <v>10</v>
      </c>
      <c r="D10" s="141" t="n">
        <v>0.530387151001041</v>
      </c>
      <c r="G10" s="26" t="n">
        <v>11.9006182831798</v>
      </c>
      <c r="H10" s="144" t="n">
        <v>0.371159645300625</v>
      </c>
      <c r="J10" s="26" t="n">
        <v>25.2950124692392</v>
      </c>
      <c r="K10" s="144" t="n">
        <v>0.00825174246955103</v>
      </c>
      <c r="M10" s="26" t="n">
        <v>20.0303266334747</v>
      </c>
      <c r="N10" s="144" t="n">
        <v>0.044926501072194</v>
      </c>
      <c r="P10" s="26" t="n">
        <v>20.0303266334747</v>
      </c>
      <c r="Q10" s="144" t="n">
        <v>0.0665144552715874</v>
      </c>
    </row>
    <row r="11" customFormat="false" ht="13.8" hidden="false" customHeight="false" outlineLevel="0" collapsed="false">
      <c r="A11" s="4" t="n">
        <v>1.1</v>
      </c>
      <c r="B11" s="140" t="n">
        <v>0.999918372545639</v>
      </c>
      <c r="C11" s="0" t="n">
        <v>11</v>
      </c>
      <c r="D11" s="141" t="n">
        <v>0.443263278426465</v>
      </c>
      <c r="G11" s="26" t="n">
        <v>11.0324205180621</v>
      </c>
      <c r="H11" s="144" t="n">
        <v>0.440551195453974</v>
      </c>
      <c r="J11" s="26" t="n">
        <v>21.7910957587517</v>
      </c>
      <c r="K11" s="144" t="n">
        <v>0.0260425266479929</v>
      </c>
      <c r="M11" s="26" t="n">
        <v>12.9175882512552</v>
      </c>
      <c r="N11" s="144" t="n">
        <v>0.298745932862221</v>
      </c>
      <c r="P11" s="26" t="n">
        <v>12.9175882512552</v>
      </c>
      <c r="Q11" s="144" t="n">
        <v>0.37505910246275</v>
      </c>
    </row>
    <row r="12" customFormat="false" ht="13.8" hidden="false" customHeight="false" outlineLevel="0" collapsed="false">
      <c r="A12" s="4" t="n">
        <v>1.2</v>
      </c>
      <c r="B12" s="140" t="n">
        <v>0.999873664178228</v>
      </c>
      <c r="C12" s="0" t="n">
        <v>12</v>
      </c>
      <c r="D12" s="141" t="n">
        <v>0.363643220516828</v>
      </c>
      <c r="G12" s="26" t="n">
        <v>16.9688154936076</v>
      </c>
      <c r="H12" s="144" t="n">
        <v>0.108801407994654</v>
      </c>
      <c r="J12" s="26" t="n">
        <v>11.4774668682642</v>
      </c>
      <c r="K12" s="144" t="n">
        <v>0.404171663021474</v>
      </c>
      <c r="M12" s="26" t="n">
        <v>16.0901176002423</v>
      </c>
      <c r="N12" s="144" t="n">
        <v>0.137818134948712</v>
      </c>
      <c r="P12" s="26" t="n">
        <v>16.0901176002423</v>
      </c>
      <c r="Q12" s="144" t="n">
        <v>0.187143294575607</v>
      </c>
    </row>
    <row r="13" customFormat="false" ht="13.8" hidden="false" customHeight="false" outlineLevel="0" collapsed="false">
      <c r="A13" s="4" t="n">
        <v>1.3</v>
      </c>
      <c r="B13" s="140" t="n">
        <v>0.999811811952445</v>
      </c>
      <c r="C13" s="0" t="n">
        <v>13</v>
      </c>
      <c r="D13" s="141" t="n">
        <v>0.29332540941618</v>
      </c>
      <c r="G13" s="26" t="n">
        <v>8.60081979705772</v>
      </c>
      <c r="H13" s="144" t="n">
        <v>0.658684756177487</v>
      </c>
      <c r="J13" s="26" t="n">
        <v>10.8821291238167</v>
      </c>
      <c r="K13" s="144" t="n">
        <v>0.453190401975606</v>
      </c>
      <c r="M13" s="26" t="n">
        <v>9.36624830819522</v>
      </c>
      <c r="N13" s="144" t="n">
        <v>0.588125401406148</v>
      </c>
      <c r="P13" s="26" t="n">
        <v>9.36624830819522</v>
      </c>
      <c r="Q13" s="144" t="n">
        <v>0.67137039756556</v>
      </c>
    </row>
    <row r="14" customFormat="false" ht="13.8" hidden="false" customHeight="false" outlineLevel="0" collapsed="false">
      <c r="A14" s="4" t="n">
        <v>1.4</v>
      </c>
      <c r="B14" s="140" t="n">
        <v>0.999728666963036</v>
      </c>
      <c r="C14" s="0" t="n">
        <v>14</v>
      </c>
      <c r="D14" s="141" t="n">
        <v>0.232993477456258</v>
      </c>
      <c r="G14" s="26" t="n">
        <v>8.90925145924536</v>
      </c>
      <c r="H14" s="144" t="n">
        <v>0.630268602883368</v>
      </c>
      <c r="J14" s="26" t="n">
        <v>6.68867794810194</v>
      </c>
      <c r="K14" s="144" t="n">
        <v>0.823705633211852</v>
      </c>
      <c r="M14" s="26"/>
      <c r="N14" s="144"/>
    </row>
    <row r="15" customFormat="false" ht="12.8" hidden="false" customHeight="false" outlineLevel="0" collapsed="false">
      <c r="A15" s="4" t="n">
        <v>1.5</v>
      </c>
      <c r="B15" s="140" t="n">
        <v>0.999619621122464</v>
      </c>
      <c r="C15" s="0" t="n">
        <v>15</v>
      </c>
      <c r="D15" s="141" t="n">
        <v>0.182496929607099</v>
      </c>
      <c r="G15" s="26" t="n">
        <v>15.0237676191104</v>
      </c>
      <c r="H15" s="114" t="n">
        <v>0.181411420763536</v>
      </c>
      <c r="J15" s="26"/>
      <c r="K15" s="114"/>
    </row>
    <row r="16" customFormat="false" ht="12.8" hidden="false" customHeight="false" outlineLevel="0" collapsed="false">
      <c r="A16" s="4" t="n">
        <v>1.6</v>
      </c>
      <c r="B16" s="140" t="n">
        <v>0.999479630734424</v>
      </c>
      <c r="C16" s="0" t="n">
        <v>16</v>
      </c>
      <c r="D16" s="141" t="n">
        <v>0.141130880267058</v>
      </c>
      <c r="G16" s="0" t="s">
        <v>66</v>
      </c>
      <c r="H16" s="5"/>
      <c r="J16" s="0" t="s">
        <v>66</v>
      </c>
      <c r="K16" s="5"/>
    </row>
    <row r="17" customFormat="false" ht="12.8" hidden="false" customHeight="false" outlineLevel="0" collapsed="false">
      <c r="A17" s="4" t="n">
        <v>1.7</v>
      </c>
      <c r="B17" s="140" t="n">
        <v>0.999303245927976</v>
      </c>
      <c r="C17" s="0" t="n">
        <v>17</v>
      </c>
      <c r="D17" s="141" t="n">
        <v>0.107875586240395</v>
      </c>
      <c r="H17" s="5"/>
    </row>
    <row r="18" customFormat="false" ht="13.8" hidden="false" customHeight="false" outlineLevel="0" collapsed="false">
      <c r="A18" s="4" t="n">
        <v>1.8</v>
      </c>
      <c r="B18" s="140" t="n">
        <v>0.999084644992389</v>
      </c>
      <c r="C18" s="0" t="n">
        <v>18</v>
      </c>
      <c r="D18" s="141" t="n">
        <v>0.0815806136928953</v>
      </c>
      <c r="G18" s="142" t="s">
        <v>67</v>
      </c>
      <c r="H18" s="142" t="s">
        <v>68</v>
      </c>
      <c r="J18" s="142" t="s">
        <v>63</v>
      </c>
      <c r="K18" s="142" t="s">
        <v>68</v>
      </c>
    </row>
    <row r="19" customFormat="false" ht="13.8" hidden="false" customHeight="false" outlineLevel="0" collapsed="false">
      <c r="A19" s="4" t="n">
        <v>1.9</v>
      </c>
      <c r="B19" s="140" t="n">
        <v>0.99881767269501</v>
      </c>
      <c r="C19" s="0" t="n">
        <v>19</v>
      </c>
      <c r="D19" s="141" t="n">
        <v>0.0610935093215067</v>
      </c>
      <c r="E19" s="141" t="s">
        <v>69</v>
      </c>
      <c r="G19" s="26" t="n">
        <v>0.862096238355497</v>
      </c>
      <c r="H19" s="144" t="n">
        <f aca="false" t="array" ref="H19:H31">_xlfn.CHISQ.DIST.RT(G19:G31,2)</f>
        <v>0.649827640850658</v>
      </c>
      <c r="J19" s="26" t="n">
        <v>2.3648323136933</v>
      </c>
      <c r="K19" s="144" t="n">
        <f aca="false" t="array" ref="K19:K30">_xlfn.CHISQ.DIST.RT(J19:J30,2)</f>
        <v>0.306537201169148</v>
      </c>
    </row>
    <row r="20" customFormat="false" ht="13.8" hidden="false" customHeight="false" outlineLevel="0" collapsed="false">
      <c r="A20" s="4" t="n">
        <v>2</v>
      </c>
      <c r="B20" s="140" t="n">
        <v>0.998495881717416</v>
      </c>
      <c r="C20" s="0" t="n">
        <v>20</v>
      </c>
      <c r="D20" s="141" t="n">
        <v>0.0453406744340604</v>
      </c>
      <c r="G20" s="26" t="n">
        <v>1.94867600642391</v>
      </c>
      <c r="H20" s="144" t="n">
        <v>0.377442136358273</v>
      </c>
      <c r="J20" s="26" t="n">
        <v>6.81985544716741</v>
      </c>
      <c r="K20" s="144" t="n">
        <v>0.0330435885617439</v>
      </c>
    </row>
    <row r="21" customFormat="false" ht="13.8" hidden="false" customHeight="false" outlineLevel="0" collapsed="false">
      <c r="A21" s="4" t="n">
        <v>2.1</v>
      </c>
      <c r="B21" s="140" t="n">
        <v>0.998112576405161</v>
      </c>
      <c r="C21" s="0" t="n">
        <v>21</v>
      </c>
      <c r="D21" s="141" t="n">
        <v>0.0333710543807108</v>
      </c>
      <c r="G21" s="26" t="n">
        <v>1.94759995831652</v>
      </c>
      <c r="H21" s="144" t="n">
        <v>0.377645263945376</v>
      </c>
      <c r="J21" s="26" t="n">
        <v>2.93544588529613</v>
      </c>
      <c r="K21" s="144" t="n">
        <v>0.230449635236552</v>
      </c>
    </row>
    <row r="22" customFormat="false" ht="13.8" hidden="false" customHeight="false" outlineLevel="0" collapsed="false">
      <c r="A22" s="4" t="n">
        <v>2.2</v>
      </c>
      <c r="B22" s="140" t="n">
        <v>0.997660858090549</v>
      </c>
      <c r="C22" s="0" t="n">
        <v>22</v>
      </c>
      <c r="D22" s="141" t="n">
        <v>0.0243732437475817</v>
      </c>
      <c r="G22" s="26" t="n">
        <v>1.1252732881794</v>
      </c>
      <c r="H22" s="144" t="n">
        <v>0.569704972594649</v>
      </c>
      <c r="J22" s="26" t="n">
        <v>7.33944683592027</v>
      </c>
      <c r="K22" s="144" t="n">
        <v>0.025483517255242</v>
      </c>
    </row>
    <row r="23" customFormat="false" ht="13.8" hidden="false" customHeight="false" outlineLevel="0" collapsed="false">
      <c r="A23" s="4" t="n">
        <v>2.3</v>
      </c>
      <c r="B23" s="140" t="n">
        <v>0.997133671314072</v>
      </c>
      <c r="C23" s="0" t="n">
        <v>23</v>
      </c>
      <c r="D23" s="141" t="n">
        <v>0.0176751301855363</v>
      </c>
      <c r="G23" s="26" t="n">
        <v>2.35465286167043</v>
      </c>
      <c r="H23" s="144" t="n">
        <v>0.308101368750939</v>
      </c>
      <c r="J23" s="26" t="n">
        <v>1.29342954374374</v>
      </c>
      <c r="K23" s="144" t="n">
        <v>0.523763636466483</v>
      </c>
    </row>
    <row r="24" customFormat="false" ht="13.8" hidden="false" customHeight="false" outlineLevel="0" collapsed="false">
      <c r="A24" s="4" t="n">
        <v>2.4</v>
      </c>
      <c r="B24" s="140" t="n">
        <v>0.996523850336583</v>
      </c>
      <c r="C24" s="0" t="n">
        <v>24</v>
      </c>
      <c r="D24" s="141" t="n">
        <v>0.0127332032823099</v>
      </c>
      <c r="E24" s="141" t="s">
        <v>70</v>
      </c>
      <c r="G24" s="26" t="n">
        <v>0.529220857787039</v>
      </c>
      <c r="H24" s="144" t="n">
        <v>0.767504889472001</v>
      </c>
      <c r="J24" s="26" t="n">
        <v>1.31719514726976</v>
      </c>
      <c r="K24" s="144" t="n">
        <v>0.517576688939253</v>
      </c>
    </row>
    <row r="25" customFormat="false" ht="13.8" hidden="false" customHeight="false" outlineLevel="0" collapsed="false">
      <c r="A25" s="4" t="n">
        <v>2.5</v>
      </c>
      <c r="B25" s="140" t="n">
        <v>0.995824165399852</v>
      </c>
      <c r="C25" s="0" t="n">
        <v>25</v>
      </c>
      <c r="D25" s="141" t="n">
        <v>0.009116681125527</v>
      </c>
      <c r="G25" s="26" t="n">
        <v>1.39395584506254</v>
      </c>
      <c r="H25" s="144" t="n">
        <v>0.498088292980288</v>
      </c>
      <c r="J25" s="26" t="n">
        <v>2.3648323136933</v>
      </c>
      <c r="K25" s="144" t="n">
        <v>0.306537201169148</v>
      </c>
    </row>
    <row r="26" customFormat="false" ht="13.8" hidden="false" customHeight="false" outlineLevel="0" collapsed="false">
      <c r="A26" s="4" t="n">
        <v>2.6</v>
      </c>
      <c r="B26" s="140" t="n">
        <v>0.995027368256766</v>
      </c>
      <c r="C26" s="0" t="n">
        <v>26</v>
      </c>
      <c r="D26" s="141" t="n">
        <v>0.00648991720819125</v>
      </c>
      <c r="G26" s="26" t="n">
        <v>2.97146834751193</v>
      </c>
      <c r="H26" s="144" t="n">
        <v>0.226336109630982</v>
      </c>
      <c r="J26" s="26" t="n">
        <v>6.81985544716741</v>
      </c>
      <c r="K26" s="144" t="n">
        <v>0.0330435885617439</v>
      </c>
    </row>
    <row r="27" customFormat="false" ht="13.8" hidden="false" customHeight="false" outlineLevel="0" collapsed="false">
      <c r="A27" s="4" t="n">
        <v>2.7</v>
      </c>
      <c r="B27" s="140" t="n">
        <v>0.994126236553517</v>
      </c>
      <c r="C27" s="0" t="n">
        <v>27</v>
      </c>
      <c r="D27" s="141" t="n">
        <v>0.00459523071133221</v>
      </c>
      <c r="G27" s="26" t="n">
        <v>2.13370898907886</v>
      </c>
      <c r="H27" s="144" t="n">
        <v>0.344089151262096</v>
      </c>
      <c r="J27" s="26" t="n">
        <v>2.93544588529613</v>
      </c>
      <c r="K27" s="144" t="n">
        <v>0.230449635236552</v>
      </c>
    </row>
    <row r="28" customFormat="false" ht="13.8" hidden="false" customHeight="false" outlineLevel="0" collapsed="false">
      <c r="A28" s="4" t="n">
        <v>2.8</v>
      </c>
      <c r="B28" s="140" t="n">
        <v>0.993113616704119</v>
      </c>
      <c r="C28" s="0" t="n">
        <v>28</v>
      </c>
      <c r="D28" s="141" t="n">
        <v>0.00323734424697004</v>
      </c>
      <c r="G28" s="26" t="n">
        <v>0.591114251897384</v>
      </c>
      <c r="H28" s="144" t="n">
        <v>0.744116905124784</v>
      </c>
      <c r="J28" s="26" t="n">
        <v>7.33944683592027</v>
      </c>
      <c r="K28" s="144" t="n">
        <v>0.025483517255242</v>
      </c>
    </row>
    <row r="29" customFormat="false" ht="13.8" hidden="false" customHeight="false" outlineLevel="0" collapsed="false">
      <c r="A29" s="4" t="n">
        <v>2.9</v>
      </c>
      <c r="B29" s="140" t="n">
        <v>0.991982464952167</v>
      </c>
      <c r="C29" s="0" t="n">
        <v>29</v>
      </c>
      <c r="D29" s="141" t="n">
        <v>0.00226996053030038</v>
      </c>
      <c r="G29" s="26" t="n">
        <v>0.615657942001053</v>
      </c>
      <c r="H29" s="144" t="n">
        <v>0.735041020589692</v>
      </c>
      <c r="J29" s="26" t="n">
        <v>1.29342954374374</v>
      </c>
      <c r="K29" s="144" t="n">
        <v>0.523763636466483</v>
      </c>
    </row>
    <row r="30" customFormat="false" ht="13.8" hidden="false" customHeight="false" outlineLevel="0" collapsed="false">
      <c r="A30" s="4" t="n">
        <v>3</v>
      </c>
      <c r="B30" s="140" t="n">
        <v>0.990725886365735</v>
      </c>
      <c r="C30" s="0" t="n">
        <v>30</v>
      </c>
      <c r="D30" s="141" t="n">
        <v>0.00158459525730661</v>
      </c>
      <c r="G30" s="26" t="n">
        <v>0.718265696508234</v>
      </c>
      <c r="H30" s="144" t="n">
        <v>0.698281579700689</v>
      </c>
      <c r="J30" s="26" t="n">
        <v>1.31719514726976</v>
      </c>
      <c r="K30" s="144" t="n">
        <v>0.517576688939253</v>
      </c>
    </row>
    <row r="31" customFormat="false" ht="13.8" hidden="false" customHeight="false" outlineLevel="0" collapsed="false">
      <c r="A31" s="4" t="n">
        <v>3.1</v>
      </c>
      <c r="B31" s="140" t="n">
        <v>0.989337171558565</v>
      </c>
      <c r="C31" s="0" t="n">
        <v>31</v>
      </c>
      <c r="D31" s="141" t="n">
        <v>0.00110154275797372</v>
      </c>
      <c r="G31" s="26" t="n">
        <v>1.45416348076227</v>
      </c>
      <c r="H31" s="144" t="n">
        <v>0.483317379659639</v>
      </c>
    </row>
    <row r="32" customFormat="false" ht="12.8" hidden="false" customHeight="false" outlineLevel="0" collapsed="false">
      <c r="A32" s="4" t="n">
        <v>3.2</v>
      </c>
      <c r="B32" s="140" t="n">
        <v>0.987809830974185</v>
      </c>
      <c r="C32" s="0" t="n">
        <v>32</v>
      </c>
      <c r="D32" s="141" t="n">
        <v>0.000762729171977284</v>
      </c>
    </row>
    <row r="33" customFormat="false" ht="12.8" hidden="false" customHeight="false" outlineLevel="0" collapsed="false">
      <c r="A33" s="4" t="n">
        <v>3.3</v>
      </c>
      <c r="B33" s="140" t="n">
        <v>0.986137626609385</v>
      </c>
      <c r="C33" s="0" t="n">
        <v>33</v>
      </c>
      <c r="D33" s="141" t="n">
        <v>0.000526162672843363</v>
      </c>
    </row>
    <row r="34" customFormat="false" ht="13.8" hidden="false" customHeight="false" outlineLevel="0" collapsed="false">
      <c r="A34" s="4" t="n">
        <v>3.4</v>
      </c>
      <c r="B34" s="140" t="n">
        <v>0.984314601089608</v>
      </c>
      <c r="C34" s="0" t="n">
        <v>34</v>
      </c>
      <c r="D34" s="141" t="n">
        <v>0.000361690915608452</v>
      </c>
      <c r="G34" s="142" t="s">
        <v>67</v>
      </c>
      <c r="H34" s="142" t="s">
        <v>71</v>
      </c>
      <c r="J34" s="142" t="s">
        <v>63</v>
      </c>
      <c r="K34" s="142" t="s">
        <v>71</v>
      </c>
    </row>
    <row r="35" customFormat="false" ht="13.8" hidden="false" customHeight="false" outlineLevel="0" collapsed="false">
      <c r="A35" s="4" t="n">
        <v>3.5</v>
      </c>
      <c r="B35" s="140" t="n">
        <v>0.982335104041426</v>
      </c>
      <c r="C35" s="0" t="n">
        <v>35</v>
      </c>
      <c r="D35" s="141" t="n">
        <v>0.000247801271211041</v>
      </c>
      <c r="G35" s="26" t="n">
        <v>1.88299759286088</v>
      </c>
      <c r="H35" s="144" t="n">
        <f aca="false" t="array" ref="H35:H47">_xlfn.CHISQ.DIST.RT(G35:G47,3)</f>
        <v>0.597042353491962</v>
      </c>
      <c r="J35" s="26" t="n">
        <v>1.88299759286088</v>
      </c>
      <c r="K35" s="144" t="n">
        <f aca="false" t="array" ref="K35:K46">_xlfn.CHISQ.DIST.RT(J35:J46,3)</f>
        <v>0.597042353491962</v>
      </c>
    </row>
    <row r="36" customFormat="false" ht="13.8" hidden="false" customHeight="false" outlineLevel="0" collapsed="false">
      <c r="A36" s="4" t="n">
        <v>3.6</v>
      </c>
      <c r="B36" s="140" t="n">
        <v>0.980193815736502</v>
      </c>
      <c r="C36" s="0" t="n">
        <v>36</v>
      </c>
      <c r="D36" s="141" t="n">
        <v>0.000169235794947905</v>
      </c>
      <c r="G36" s="26" t="n">
        <v>5.74641577502497</v>
      </c>
      <c r="H36" s="144" t="n">
        <v>0.12462097939955</v>
      </c>
      <c r="J36" s="26" t="n">
        <v>5.74641577502497</v>
      </c>
      <c r="K36" s="144" t="n">
        <v>0.12462097939955</v>
      </c>
    </row>
    <row r="37" customFormat="false" ht="13.8" hidden="false" customHeight="false" outlineLevel="0" collapsed="false">
      <c r="A37" s="4" t="n">
        <v>3.7</v>
      </c>
      <c r="B37" s="140" t="n">
        <v>0.977885768007428</v>
      </c>
      <c r="C37" s="0" t="n">
        <v>37</v>
      </c>
      <c r="D37" s="141" t="n">
        <v>0.000115231868687472</v>
      </c>
      <c r="G37" s="26" t="n">
        <v>1.2698450624647</v>
      </c>
      <c r="H37" s="144" t="n">
        <v>0.736305811630455</v>
      </c>
      <c r="J37" s="26" t="n">
        <v>1.2698450624647</v>
      </c>
      <c r="K37" s="144" t="n">
        <v>0.736305811630455</v>
      </c>
    </row>
    <row r="38" customFormat="false" ht="13.8" hidden="false" customHeight="false" outlineLevel="0" collapsed="false">
      <c r="A38" s="4" t="n">
        <v>3.8</v>
      </c>
      <c r="B38" s="140" t="n">
        <v>0.975406362458782</v>
      </c>
      <c r="C38" s="0" t="n">
        <v>38</v>
      </c>
      <c r="D38" s="141" t="n">
        <v>7.82363558356365E-005</v>
      </c>
      <c r="G38" s="26" t="n">
        <v>5.31809728188937</v>
      </c>
      <c r="H38" s="144" t="n">
        <v>0.149932387020107</v>
      </c>
      <c r="J38" s="26" t="n">
        <v>5.31809728188937</v>
      </c>
      <c r="K38" s="144" t="n">
        <v>0.149932387020107</v>
      </c>
    </row>
    <row r="39" customFormat="false" ht="13.8" hidden="false" customHeight="false" outlineLevel="0" collapsed="false">
      <c r="A39" s="4" t="n">
        <v>3.9</v>
      </c>
      <c r="B39" s="140" t="n">
        <v>0.972751386016843</v>
      </c>
      <c r="C39" s="0" t="n">
        <v>39</v>
      </c>
      <c r="D39" s="141" t="n">
        <v>5.29736241607388E-005</v>
      </c>
      <c r="G39" s="26" t="n">
        <v>2.62791190629332</v>
      </c>
      <c r="H39" s="144" t="n">
        <v>0.452617228204044</v>
      </c>
      <c r="J39" s="26" t="n">
        <v>2.62791190629332</v>
      </c>
      <c r="K39" s="144" t="n">
        <v>0.452617228204044</v>
      </c>
    </row>
    <row r="40" customFormat="false" ht="13.8" hidden="false" customHeight="false" outlineLevel="0" collapsed="false">
      <c r="A40" s="4" t="n">
        <v>4</v>
      </c>
      <c r="B40" s="140" t="n">
        <v>0.969917023878774</v>
      </c>
      <c r="C40" s="0" t="n">
        <v>40</v>
      </c>
      <c r="D40" s="141" t="n">
        <v>3.57751245276552E-005</v>
      </c>
      <c r="G40" s="26" t="n">
        <v>3.15386344140554</v>
      </c>
      <c r="H40" s="144" t="n">
        <v>0.368505414048853</v>
      </c>
      <c r="J40" s="26" t="n">
        <v>3.15386344140554</v>
      </c>
      <c r="K40" s="144" t="n">
        <v>0.368505414048853</v>
      </c>
    </row>
    <row r="41" customFormat="false" ht="13.8" hidden="false" customHeight="false" outlineLevel="0" collapsed="false">
      <c r="A41" s="4" t="n">
        <v>4.1</v>
      </c>
      <c r="B41" s="140" t="n">
        <v>0.966899869937024</v>
      </c>
      <c r="C41" s="0" t="n">
        <v>41</v>
      </c>
      <c r="D41" s="141" t="n">
        <v>2.41004199094834E-005</v>
      </c>
      <c r="G41" s="26" t="n">
        <v>1.04680422744793</v>
      </c>
      <c r="H41" s="144" t="n">
        <v>0.789928724145746</v>
      </c>
      <c r="J41" s="26" t="n">
        <v>1.04680422744793</v>
      </c>
      <c r="K41" s="144" t="n">
        <v>0.789928724145746</v>
      </c>
    </row>
    <row r="42" customFormat="false" ht="13.8" hidden="false" customHeight="false" outlineLevel="0" collapsed="false">
      <c r="A42" s="4" t="n">
        <v>4.2</v>
      </c>
      <c r="B42" s="140" t="n">
        <v>0.963696934767255</v>
      </c>
      <c r="C42" s="0" t="n">
        <v>42</v>
      </c>
      <c r="D42" s="141" t="n">
        <v>1.61971360088445E-005</v>
      </c>
      <c r="G42" s="26" t="n">
        <v>0.507423897228672</v>
      </c>
      <c r="H42" s="144" t="n">
        <v>0.917257412753117</v>
      </c>
      <c r="J42" s="26" t="n">
        <v>0.507423897228672</v>
      </c>
      <c r="K42" s="144" t="n">
        <v>0.917257412753117</v>
      </c>
    </row>
    <row r="43" customFormat="false" ht="13.8" hidden="false" customHeight="false" outlineLevel="0" collapsed="false">
      <c r="A43" s="4" t="n">
        <v>4.3</v>
      </c>
      <c r="B43" s="140" t="n">
        <v>0.960305651278615</v>
      </c>
      <c r="C43" s="0" t="n">
        <v>43</v>
      </c>
      <c r="D43" s="141" t="n">
        <v>1.08609312856778E-005</v>
      </c>
      <c r="G43" s="26" t="n">
        <v>4.48660818349183</v>
      </c>
      <c r="H43" s="144" t="n">
        <v>0.213487921824502</v>
      </c>
      <c r="J43" s="26" t="n">
        <v>4.48660818349183</v>
      </c>
      <c r="K43" s="144" t="n">
        <v>0.213487921824502</v>
      </c>
    </row>
    <row r="44" customFormat="false" ht="13.8" hidden="false" customHeight="false" outlineLevel="0" collapsed="false">
      <c r="A44" s="4" t="n">
        <v>4.4</v>
      </c>
      <c r="B44" s="140" t="n">
        <v>0.95672387813365</v>
      </c>
      <c r="C44" s="0" t="n">
        <v>44</v>
      </c>
      <c r="D44" s="141" t="n">
        <v>7.26696906221716E-006</v>
      </c>
      <c r="G44" s="26" t="n">
        <v>3.27578305009747</v>
      </c>
      <c r="H44" s="144" t="n">
        <v>0.351027440506617</v>
      </c>
      <c r="J44" s="26" t="n">
        <v>3.27578305009747</v>
      </c>
      <c r="K44" s="144" t="n">
        <v>0.351027440506617</v>
      </c>
    </row>
    <row r="45" customFormat="false" ht="13.8" hidden="false" customHeight="false" outlineLevel="0" collapsed="false">
      <c r="A45" s="4" t="n">
        <v>4.5</v>
      </c>
      <c r="B45" s="140" t="n">
        <v>0.952949901051932</v>
      </c>
      <c r="C45" s="0" t="n">
        <v>45</v>
      </c>
      <c r="D45" s="141" t="n">
        <v>4.85217580097079E-006</v>
      </c>
      <c r="G45" s="26" t="n">
        <v>6.49560683611601</v>
      </c>
      <c r="H45" s="144" t="n">
        <v>0.0898359206126256</v>
      </c>
      <c r="J45" s="26" t="n">
        <v>6.49560683611601</v>
      </c>
      <c r="K45" s="144" t="n">
        <v>0.0898359206126256</v>
      </c>
    </row>
    <row r="46" customFormat="false" ht="13.8" hidden="false" customHeight="false" outlineLevel="0" collapsed="false">
      <c r="A46" s="4" t="n">
        <v>4.6</v>
      </c>
      <c r="B46" s="140" t="n">
        <v>0.948982432116585</v>
      </c>
      <c r="C46" s="0" t="n">
        <v>46</v>
      </c>
      <c r="D46" s="141" t="n">
        <v>3.23335851100249E-006</v>
      </c>
      <c r="G46" s="26" t="n">
        <v>4.85526093281863</v>
      </c>
      <c r="H46" s="144" t="n">
        <v>0.182707676624741</v>
      </c>
      <c r="J46" s="26" t="n">
        <v>4.85526093281863</v>
      </c>
      <c r="K46" s="144" t="n">
        <v>0.182707676624741</v>
      </c>
    </row>
    <row r="47" customFormat="false" ht="13.8" hidden="false" customHeight="false" outlineLevel="0" collapsed="false">
      <c r="A47" s="4" t="n">
        <v>4.7</v>
      </c>
      <c r="B47" s="140" t="n">
        <v>0.944820607206548</v>
      </c>
      <c r="C47" s="0" t="n">
        <v>47</v>
      </c>
      <c r="D47" s="141" t="n">
        <v>2.15050389496732E-006</v>
      </c>
      <c r="G47" s="26" t="n">
        <v>3.71537554109583</v>
      </c>
      <c r="H47" s="144" t="n">
        <v>0.293884004396134</v>
      </c>
      <c r="J47" s="26"/>
      <c r="K47" s="114"/>
    </row>
    <row r="48" customFormat="false" ht="12.8" hidden="false" customHeight="false" outlineLevel="0" collapsed="false">
      <c r="A48" s="4" t="n">
        <v>4.8</v>
      </c>
      <c r="B48" s="140" t="n">
        <v>0.940463981679807</v>
      </c>
      <c r="C48" s="0" t="n">
        <v>48</v>
      </c>
      <c r="D48" s="141" t="n">
        <v>1.42767222946594E-006</v>
      </c>
      <c r="G48" s="0" t="s">
        <v>66</v>
      </c>
      <c r="J48" s="0" t="s">
        <v>66</v>
      </c>
    </row>
    <row r="49" customFormat="false" ht="12.8" hidden="false" customHeight="false" outlineLevel="0" collapsed="false">
      <c r="A49" s="4" t="n">
        <v>4.9</v>
      </c>
      <c r="B49" s="140" t="n">
        <v>0.935912524433963</v>
      </c>
      <c r="C49" s="0" t="n">
        <v>49</v>
      </c>
      <c r="D49" s="141" t="n">
        <v>9.46127504368693E-007</v>
      </c>
    </row>
    <row r="50" customFormat="false" ht="12.8" hidden="false" customHeight="false" outlineLevel="0" collapsed="false">
      <c r="A50" s="4" t="n">
        <v>5</v>
      </c>
      <c r="B50" s="140" t="n">
        <v>0.931166610470699</v>
      </c>
      <c r="C50" s="0" t="n">
        <v>50</v>
      </c>
      <c r="D50" s="141" t="n">
        <v>6.25940306039812E-007</v>
      </c>
    </row>
    <row r="51" customFormat="false" ht="12.8" hidden="false" customHeight="false" outlineLevel="0" collapsed="false">
      <c r="A51" s="4" t="n">
        <v>5.1</v>
      </c>
      <c r="B51" s="140" t="n">
        <v>0.926227012089876</v>
      </c>
      <c r="C51" s="0" t="n">
        <v>51</v>
      </c>
      <c r="D51" s="141" t="n">
        <v>4.13433679841931E-007</v>
      </c>
    </row>
    <row r="52" customFormat="false" ht="12.8" hidden="false" customHeight="false" outlineLevel="0" collapsed="false">
      <c r="A52" s="4" t="n">
        <v>5.2</v>
      </c>
      <c r="B52" s="140" t="n">
        <v>0.921094888837461</v>
      </c>
      <c r="C52" s="0" t="n">
        <v>52</v>
      </c>
      <c r="D52" s="141" t="n">
        <v>2.7264312799167E-007</v>
      </c>
    </row>
    <row r="53" customFormat="false" ht="12.8" hidden="false" customHeight="false" outlineLevel="0" collapsed="false">
      <c r="A53" s="4" t="n">
        <v>5.3</v>
      </c>
      <c r="B53" s="140" t="n">
        <v>0.915771776329168</v>
      </c>
      <c r="C53" s="0" t="n">
        <v>53</v>
      </c>
      <c r="D53" s="141" t="n">
        <v>1.79524492470114E-007</v>
      </c>
    </row>
    <row r="54" customFormat="false" ht="12.8" hidden="false" customHeight="false" outlineLevel="0" collapsed="false">
      <c r="A54" s="4" t="n">
        <v>5.4</v>
      </c>
      <c r="B54" s="140" t="n">
        <v>0.910259574068831</v>
      </c>
      <c r="C54" s="0" t="n">
        <v>54</v>
      </c>
      <c r="D54" s="141" t="n">
        <v>1.18036598822346E-007</v>
      </c>
    </row>
    <row r="55" customFormat="false" ht="12.8" hidden="false" customHeight="false" outlineLevel="0" collapsed="false">
      <c r="A55" s="4" t="n">
        <v>5.5</v>
      </c>
      <c r="B55" s="140" t="n">
        <v>0.904560532377118</v>
      </c>
      <c r="C55" s="0" t="n">
        <v>55</v>
      </c>
      <c r="D55" s="141" t="n">
        <v>7.74989214337844E-008</v>
      </c>
    </row>
    <row r="56" customFormat="false" ht="12.8" hidden="false" customHeight="false" outlineLevel="0" collapsed="false">
      <c r="A56" s="4" t="n">
        <v>5.6</v>
      </c>
      <c r="B56" s="140" t="n">
        <v>0.898677238542391</v>
      </c>
      <c r="C56" s="0" t="n">
        <v>56</v>
      </c>
      <c r="D56" s="141" t="n">
        <v>5.08137977599776E-008</v>
      </c>
    </row>
    <row r="57" customFormat="false" ht="12.8" hidden="false" customHeight="false" outlineLevel="0" collapsed="false">
      <c r="A57" s="4" t="n">
        <v>5.7</v>
      </c>
      <c r="B57" s="140" t="n">
        <v>0.892612602301308</v>
      </c>
      <c r="C57" s="0" t="n">
        <v>57</v>
      </c>
      <c r="D57" s="141" t="n">
        <v>3.32732062869639E-008</v>
      </c>
    </row>
    <row r="58" customFormat="false" ht="12.8" hidden="false" customHeight="false" outlineLevel="0" collapsed="false">
      <c r="A58" s="4" t="n">
        <v>5.8</v>
      </c>
      <c r="B58" s="140" t="n">
        <v>0.886369840752318</v>
      </c>
      <c r="C58" s="0" t="n">
        <v>58</v>
      </c>
      <c r="D58" s="141" t="n">
        <v>2.17597369556764E-008</v>
      </c>
    </row>
    <row r="59" customFormat="false" ht="12.8" hidden="false" customHeight="false" outlineLevel="0" collapsed="false">
      <c r="A59" s="4" t="n">
        <v>5.9</v>
      </c>
      <c r="B59" s="140" t="n">
        <v>0.879952462800507</v>
      </c>
      <c r="C59" s="0" t="n">
        <v>59</v>
      </c>
      <c r="D59" s="141" t="n">
        <v>1.42127031667508E-008</v>
      </c>
    </row>
    <row r="60" customFormat="false" ht="12.8" hidden="false" customHeight="false" outlineLevel="0" collapsed="false">
      <c r="A60" s="4" t="n">
        <v>6</v>
      </c>
      <c r="B60" s="140" t="n">
        <v>0.873364253227384</v>
      </c>
      <c r="C60" s="0" t="n">
        <v>60</v>
      </c>
      <c r="D60" s="141" t="n">
        <v>9.27216150283645E-009</v>
      </c>
    </row>
    <row r="61" customFormat="false" ht="12.8" hidden="false" customHeight="false" outlineLevel="0" collapsed="false">
      <c r="A61" s="4" t="n">
        <v>6.1</v>
      </c>
      <c r="B61" s="140" t="n">
        <v>0.866609256474243</v>
      </c>
      <c r="C61" s="0" t="n">
        <v>61</v>
      </c>
      <c r="D61" s="141" t="n">
        <v>6.04203081430668E-009</v>
      </c>
    </row>
    <row r="62" customFormat="false" ht="12.8" hidden="false" customHeight="false" outlineLevel="0" collapsed="false">
      <c r="A62" s="4" t="n">
        <v>6.2</v>
      </c>
      <c r="B62" s="140" t="n">
        <v>0.859691760222665</v>
      </c>
      <c r="C62" s="0" t="n">
        <v>62</v>
      </c>
      <c r="D62" s="141" t="n">
        <v>3.93276647679376E-009</v>
      </c>
    </row>
    <row r="63" customFormat="false" ht="12.8" hidden="false" customHeight="false" outlineLevel="0" collapsed="false">
      <c r="A63" s="4" t="n">
        <v>6.3</v>
      </c>
      <c r="B63" s="140" t="n">
        <v>0.852616278850682</v>
      </c>
      <c r="C63" s="0" t="n">
        <v>63</v>
      </c>
      <c r="D63" s="141" t="n">
        <v>2.5570638445415E-009</v>
      </c>
    </row>
    <row r="64" customFormat="false" ht="12.8" hidden="false" customHeight="false" outlineLevel="0" collapsed="false">
      <c r="A64" s="4" t="n">
        <v>6.4</v>
      </c>
      <c r="B64" s="140" t="n">
        <v>0.845387536838019</v>
      </c>
      <c r="C64" s="0" t="n">
        <v>64</v>
      </c>
      <c r="D64" s="141" t="n">
        <v>1.6608385410749E-009</v>
      </c>
    </row>
    <row r="65" customFormat="false" ht="12.8" hidden="false" customHeight="false" outlineLevel="0" collapsed="false">
      <c r="A65" s="4" t="n">
        <v>6.5</v>
      </c>
      <c r="B65" s="140" t="n">
        <v>0.838010452188822</v>
      </c>
      <c r="C65" s="0" t="n">
        <v>65</v>
      </c>
      <c r="D65" s="141" t="n">
        <v>1.07762906637367E-009</v>
      </c>
    </row>
    <row r="66" customFormat="false" ht="12.8" hidden="false" customHeight="false" outlineLevel="0" collapsed="false">
      <c r="A66" s="4" t="n">
        <v>6.6</v>
      </c>
      <c r="B66" s="140" t="n">
        <v>0.830490119935289</v>
      </c>
      <c r="C66" s="0" t="n">
        <v>66</v>
      </c>
      <c r="D66" s="141" t="n">
        <v>6.98522230757268E-010</v>
      </c>
    </row>
    <row r="67" customFormat="false" ht="12.8" hidden="false" customHeight="false" outlineLevel="0" collapsed="false">
      <c r="A67" s="4" t="n">
        <v>6.7</v>
      </c>
      <c r="B67" s="140" t="n">
        <v>0.822831795780761</v>
      </c>
      <c r="C67" s="0" t="n">
        <v>67</v>
      </c>
      <c r="D67" s="141" t="n">
        <v>4.52347997659717E-010</v>
      </c>
    </row>
    <row r="68" customFormat="false" ht="12.8" hidden="false" customHeight="false" outlineLevel="0" collapsed="false">
      <c r="A68" s="4" t="n">
        <v>6.8</v>
      </c>
      <c r="B68" s="140" t="n">
        <v>0.81504087993604</v>
      </c>
      <c r="C68" s="0" t="n">
        <v>68</v>
      </c>
      <c r="D68" s="141" t="n">
        <v>2.92656745369083E-010</v>
      </c>
    </row>
    <row r="69" customFormat="false" ht="12.8" hidden="false" customHeight="false" outlineLevel="0" collapsed="false">
      <c r="A69" s="4" t="n">
        <v>6.9</v>
      </c>
      <c r="B69" s="140" t="n">
        <v>0.807122901198047</v>
      </c>
      <c r="C69" s="0" t="n">
        <v>69</v>
      </c>
      <c r="D69" s="141" t="n">
        <v>1.89168688293621E-010</v>
      </c>
    </row>
    <row r="70" customFormat="false" ht="12.8" hidden="false" customHeight="false" outlineLevel="0" collapsed="false">
      <c r="A70" s="4" t="n">
        <v>7</v>
      </c>
      <c r="B70" s="140" t="n">
        <v>0.799083501315444</v>
      </c>
      <c r="C70" s="0" t="n">
        <v>70</v>
      </c>
      <c r="D70" s="141" t="n">
        <v>1.22167521314275E-010</v>
      </c>
    </row>
    <row r="71" customFormat="false" ht="12.8" hidden="false" customHeight="false" outlineLevel="0" collapsed="false">
      <c r="A71" s="4" t="n">
        <v>7.1</v>
      </c>
      <c r="B71" s="140" t="n">
        <v>0.790928419681495</v>
      </c>
      <c r="C71" s="0" t="n">
        <v>71</v>
      </c>
      <c r="D71" s="141" t="n">
        <v>7.88294633148394E-011</v>
      </c>
    </row>
    <row r="72" customFormat="false" ht="12.8" hidden="false" customHeight="false" outlineLevel="0" collapsed="false">
      <c r="A72" s="4" t="n">
        <v>7.2</v>
      </c>
      <c r="B72" s="140" t="n">
        <v>0.782663478390207</v>
      </c>
      <c r="C72" s="0" t="n">
        <v>72</v>
      </c>
      <c r="D72" s="141" t="n">
        <v>5.08227022034435E-011</v>
      </c>
    </row>
    <row r="73" customFormat="false" ht="12.8" hidden="false" customHeight="false" outlineLevel="0" collapsed="false">
      <c r="A73" s="4" t="n">
        <v>7.3</v>
      </c>
      <c r="B73" s="140" t="n">
        <v>0.774294567687828</v>
      </c>
      <c r="C73" s="0" t="n">
        <v>73</v>
      </c>
      <c r="D73" s="141" t="n">
        <v>3.27395712204178E-011</v>
      </c>
    </row>
    <row r="74" customFormat="false" ht="12.8" hidden="false" customHeight="false" outlineLevel="0" collapsed="false">
      <c r="A74" s="4" t="n">
        <v>7.4</v>
      </c>
      <c r="B74" s="140" t="n">
        <v>0.765827631847905</v>
      </c>
      <c r="C74" s="0" t="n">
        <v>74</v>
      </c>
      <c r="D74" s="141" t="n">
        <v>2.10738348090367E-011</v>
      </c>
    </row>
    <row r="75" customFormat="false" ht="12.8" hidden="false" customHeight="false" outlineLevel="0" collapsed="false">
      <c r="A75" s="4" t="n">
        <v>7.5</v>
      </c>
      <c r="B75" s="140" t="n">
        <v>0.757268655494428</v>
      </c>
      <c r="C75" s="0" t="n">
        <v>75</v>
      </c>
      <c r="D75" s="141" t="n">
        <v>1.35543420607045E-011</v>
      </c>
    </row>
    <row r="76" customFormat="false" ht="12.8" hidden="false" customHeight="false" outlineLevel="0" collapsed="false">
      <c r="A76" s="4" t="n">
        <v>7.6</v>
      </c>
      <c r="B76" s="140" t="n">
        <v>0.748623650394151</v>
      </c>
      <c r="C76" s="0" t="n">
        <v>76</v>
      </c>
      <c r="D76" s="141" t="n">
        <v>8.7113646174602E-012</v>
      </c>
    </row>
    <row r="77" customFormat="false" ht="12.8" hidden="false" customHeight="false" outlineLevel="0" collapsed="false">
      <c r="A77" s="4" t="n">
        <v>7.7</v>
      </c>
      <c r="B77" s="140" t="n">
        <v>0.739898642735833</v>
      </c>
      <c r="C77" s="0" t="n">
        <v>77</v>
      </c>
      <c r="D77" s="141" t="n">
        <v>5.59467794748328E-012</v>
      </c>
    </row>
    <row r="78" customFormat="false" ht="12.8" hidden="false" customHeight="false" outlineLevel="0" collapsed="false">
      <c r="A78" s="4" t="n">
        <v>7.8</v>
      </c>
      <c r="B78" s="140" t="n">
        <v>0.731099660911076</v>
      </c>
      <c r="C78" s="0" t="n">
        <v>78</v>
      </c>
      <c r="D78" s="141" t="n">
        <v>3.59048488330935E-012</v>
      </c>
    </row>
    <row r="79" customFormat="false" ht="12.8" hidden="false" customHeight="false" outlineLevel="0" collapsed="false">
      <c r="A79" s="4" t="n">
        <v>7.9</v>
      </c>
      <c r="B79" s="140" t="n">
        <v>0.722232723808467</v>
      </c>
      <c r="C79" s="0" t="n">
        <v>79</v>
      </c>
      <c r="D79" s="141" t="n">
        <v>2.30264978997841E-012</v>
      </c>
    </row>
    <row r="80" customFormat="false" ht="12.8" hidden="false" customHeight="false" outlineLevel="0" collapsed="false">
      <c r="A80" s="4" t="n">
        <v>8</v>
      </c>
      <c r="B80" s="140" t="n">
        <v>0.713303829630032</v>
      </c>
      <c r="C80" s="0" t="n">
        <v>80</v>
      </c>
      <c r="D80" s="141" t="n">
        <v>1.47572979283575E-012</v>
      </c>
    </row>
    <row r="81" customFormat="false" ht="12.8" hidden="false" customHeight="false" outlineLevel="0" collapsed="false">
      <c r="A81" s="4" t="n">
        <v>8.1</v>
      </c>
      <c r="B81" s="140" t="n">
        <v>0.704318945236385</v>
      </c>
      <c r="C81" s="0" t="n">
        <v>81</v>
      </c>
      <c r="D81" s="141" t="n">
        <v>9.45142051354362E-013</v>
      </c>
    </row>
    <row r="82" customFormat="false" ht="12.8" hidden="false" customHeight="false" outlineLevel="0" collapsed="false">
      <c r="A82" s="4" t="n">
        <v>8.2</v>
      </c>
      <c r="B82" s="140" t="n">
        <v>0.695283996024622</v>
      </c>
      <c r="C82" s="0" t="n">
        <v>82</v>
      </c>
      <c r="D82" s="141" t="n">
        <v>6.04930501342931E-013</v>
      </c>
    </row>
    <row r="83" customFormat="false" ht="12.8" hidden="false" customHeight="false" outlineLevel="0" collapsed="false">
      <c r="A83" s="4" t="n">
        <v>8.3</v>
      </c>
      <c r="B83" s="140" t="n">
        <v>0.68620485634073</v>
      </c>
      <c r="C83" s="0" t="n">
        <v>83</v>
      </c>
      <c r="D83" s="141" t="n">
        <v>3.86935575313985E-013</v>
      </c>
    </row>
    <row r="84" customFormat="false" ht="12.8" hidden="false" customHeight="false" outlineLevel="0" collapsed="false">
      <c r="A84" s="4" t="n">
        <v>8.4</v>
      </c>
      <c r="B84" s="140" t="n">
        <v>0.677087340426279</v>
      </c>
      <c r="C84" s="0" t="n">
        <v>84</v>
      </c>
      <c r="D84" s="141" t="n">
        <v>2.47344932748797E-013</v>
      </c>
    </row>
    <row r="85" customFormat="false" ht="12.8" hidden="false" customHeight="false" outlineLevel="0" collapsed="false">
      <c r="A85" s="4" t="n">
        <v>8.5</v>
      </c>
      <c r="B85" s="140" t="n">
        <v>0.667937193897216</v>
      </c>
      <c r="C85" s="0" t="n">
        <v>85</v>
      </c>
      <c r="D85" s="141" t="n">
        <v>1.58017333324012E-013</v>
      </c>
    </row>
    <row r="86" customFormat="false" ht="12.8" hidden="false" customHeight="false" outlineLevel="0" collapsed="false">
      <c r="A86" s="4" t="n">
        <v>8.6</v>
      </c>
      <c r="B86" s="140" t="n">
        <v>0.658760085750887</v>
      </c>
      <c r="C86" s="0" t="n">
        <v>86</v>
      </c>
      <c r="D86" s="141" t="n">
        <v>1.00890380509143E-013</v>
      </c>
    </row>
    <row r="87" customFormat="false" ht="12.8" hidden="false" customHeight="false" outlineLevel="0" collapsed="false">
      <c r="A87" s="4" t="n">
        <v>8.7</v>
      </c>
      <c r="B87" s="140" t="n">
        <v>0.649561600895803</v>
      </c>
      <c r="C87" s="0" t="n">
        <v>87</v>
      </c>
      <c r="D87" s="141" t="n">
        <v>6.43789483364659E-014</v>
      </c>
    </row>
    <row r="88" customFormat="false" ht="12.8" hidden="false" customHeight="false" outlineLevel="0" collapsed="false">
      <c r="A88" s="4" t="n">
        <v>8.8</v>
      </c>
      <c r="B88" s="140" t="n">
        <v>0.640347233197206</v>
      </c>
      <c r="C88" s="0" t="n">
        <v>88</v>
      </c>
      <c r="D88" s="141" t="n">
        <v>4.10575146471231E-014</v>
      </c>
    </row>
    <row r="89" customFormat="false" ht="12.8" hidden="false" customHeight="false" outlineLevel="0" collapsed="false">
      <c r="A89" s="4" t="n">
        <v>8.9</v>
      </c>
      <c r="B89" s="140" t="n">
        <v>0.631122379030222</v>
      </c>
      <c r="C89" s="0" t="n">
        <v>89</v>
      </c>
      <c r="D89" s="141" t="n">
        <v>2.61698652385014E-014</v>
      </c>
    </row>
    <row r="90" customFormat="false" ht="12.8" hidden="false" customHeight="false" outlineLevel="0" collapsed="false">
      <c r="A90" s="4" t="n">
        <v>9</v>
      </c>
      <c r="B90" s="140" t="n">
        <v>0.62189233133117</v>
      </c>
      <c r="C90" s="0" t="n">
        <v>90</v>
      </c>
      <c r="D90" s="141" t="n">
        <v>1.6671534774447E-014</v>
      </c>
    </row>
    <row r="91" customFormat="false" ht="12.8" hidden="false" customHeight="false" outlineLevel="0" collapsed="false">
      <c r="A91" s="4" t="n">
        <v>9.1</v>
      </c>
      <c r="B91" s="140" t="n">
        <v>0.612662274136591</v>
      </c>
      <c r="C91" s="0" t="n">
        <v>91</v>
      </c>
      <c r="D91" s="141" t="n">
        <v>1.06149998690278E-014</v>
      </c>
    </row>
    <row r="92" customFormat="false" ht="12.8" hidden="false" customHeight="false" outlineLevel="0" collapsed="false">
      <c r="A92" s="4" t="n">
        <v>9.2</v>
      </c>
      <c r="B92" s="140" t="n">
        <v>0.603437277598578</v>
      </c>
      <c r="C92" s="0" t="n">
        <v>92</v>
      </c>
      <c r="D92" s="141" t="n">
        <v>6.75522166567548E-015</v>
      </c>
    </row>
    <row r="93" customFormat="false" ht="12.8" hidden="false" customHeight="false" outlineLevel="0" collapsed="false">
      <c r="A93" s="4" t="n">
        <v>9.3</v>
      </c>
      <c r="B93" s="140" t="n">
        <v>0.594222293464233</v>
      </c>
      <c r="C93" s="0" t="n">
        <v>93</v>
      </c>
      <c r="D93" s="141" t="n">
        <v>4.29674073812083E-015</v>
      </c>
    </row>
    <row r="94" customFormat="false" ht="12.8" hidden="false" customHeight="false" outlineLevel="0" collapsed="false">
      <c r="A94" s="4" t="n">
        <v>9.4</v>
      </c>
      <c r="B94" s="140" t="n">
        <v>0.585022151006312</v>
      </c>
      <c r="C94" s="0" t="n">
        <v>94</v>
      </c>
      <c r="D94" s="141" t="n">
        <v>2.73163842510827E-015</v>
      </c>
    </row>
    <row r="95" customFormat="false" ht="12.8" hidden="false" customHeight="false" outlineLevel="0" collapsed="false">
      <c r="A95" s="4" t="n">
        <v>9.5</v>
      </c>
      <c r="B95" s="140" t="n">
        <v>0.575841553391547</v>
      </c>
      <c r="C95" s="0" t="n">
        <v>95</v>
      </c>
      <c r="D95" s="141" t="n">
        <v>1.73578623129424E-015</v>
      </c>
    </row>
    <row r="96" customFormat="false" ht="12.8" hidden="false" customHeight="false" outlineLevel="0" collapsed="false">
      <c r="A96" s="4" t="n">
        <v>9.6</v>
      </c>
      <c r="B96" s="140" t="n">
        <v>0.566685074472601</v>
      </c>
      <c r="C96" s="0" t="n">
        <v>96</v>
      </c>
      <c r="D96" s="141" t="n">
        <v>1.10245922298138E-015</v>
      </c>
    </row>
    <row r="97" customFormat="false" ht="12.8" hidden="false" customHeight="false" outlineLevel="0" collapsed="false">
      <c r="A97" s="4" t="n">
        <v>9.7</v>
      </c>
      <c r="B97" s="140" t="n">
        <v>0.557557155989202</v>
      </c>
      <c r="C97" s="0" t="n">
        <v>97</v>
      </c>
      <c r="D97" s="141" t="n">
        <v>6.99884343496083E-016</v>
      </c>
    </row>
    <row r="98" customFormat="false" ht="12.8" hidden="false" customHeight="false" outlineLevel="0" collapsed="false">
      <c r="A98" s="4" t="n">
        <v>9.8</v>
      </c>
      <c r="B98" s="140" t="n">
        <v>0.548462105163646</v>
      </c>
      <c r="C98" s="0" t="n">
        <v>98</v>
      </c>
      <c r="D98" s="141" t="n">
        <v>4.44110991080211E-016</v>
      </c>
    </row>
    <row r="99" customFormat="false" ht="12.8" hidden="false" customHeight="false" outlineLevel="0" collapsed="false">
      <c r="A99" s="4" t="n">
        <v>9.9</v>
      </c>
      <c r="B99" s="140" t="n">
        <v>0.539404092675614</v>
      </c>
      <c r="C99" s="0" t="n">
        <v>99</v>
      </c>
      <c r="D99" s="141" t="n">
        <v>2.81684011050202E-016</v>
      </c>
    </row>
    <row r="100" customFormat="false" ht="12.8" hidden="false" customHeight="false" outlineLevel="0" collapsed="false">
      <c r="A100" s="4" t="n">
        <v>10</v>
      </c>
      <c r="B100" s="140" t="n">
        <v>0.530387151001041</v>
      </c>
      <c r="C100" s="0" t="n">
        <v>100</v>
      </c>
      <c r="D100" s="141" t="n">
        <v>1.78583824488016E-016</v>
      </c>
    </row>
    <row r="101" customFormat="false" ht="12.8" hidden="false" customHeight="false" outlineLevel="0" collapsed="false">
      <c r="A101" s="4" t="n">
        <v>10.1</v>
      </c>
      <c r="B101" s="140" t="n">
        <v>0.521415173099653</v>
      </c>
      <c r="C101" s="0" t="n">
        <v>101</v>
      </c>
      <c r="D101" s="141" t="n">
        <v>1.13170959109654E-016</v>
      </c>
    </row>
    <row r="102" customFormat="false" ht="12.8" hidden="false" customHeight="false" outlineLevel="0" collapsed="false">
      <c r="A102" s="4" t="n">
        <v>10.2</v>
      </c>
      <c r="B102" s="140" t="n">
        <v>0.512491911435755</v>
      </c>
      <c r="C102" s="0" t="n">
        <v>102</v>
      </c>
      <c r="D102" s="141" t="n">
        <v>7.16876635819099E-017</v>
      </c>
    </row>
    <row r="103" customFormat="false" ht="12.8" hidden="false" customHeight="false" outlineLevel="0" collapsed="false">
      <c r="A103" s="4" t="n">
        <v>10.3</v>
      </c>
      <c r="B103" s="140" t="n">
        <v>0.503620977316795</v>
      </c>
      <c r="C103" s="0" t="n">
        <v>103</v>
      </c>
      <c r="D103" s="141" t="n">
        <v>4.53914341704749E-017</v>
      </c>
    </row>
    <row r="104" customFormat="false" ht="12.8" hidden="false" customHeight="false" outlineLevel="0" collapsed="false">
      <c r="A104" s="4" t="n">
        <v>10.4</v>
      </c>
      <c r="B104" s="140" t="n">
        <v>0.494805840534336</v>
      </c>
      <c r="C104" s="0" t="n">
        <v>104</v>
      </c>
      <c r="D104" s="141" t="n">
        <v>2.8729418073092E-017</v>
      </c>
    </row>
    <row r="105" customFormat="false" ht="12.8" hidden="false" customHeight="false" outlineLevel="0" collapsed="false">
      <c r="A105" s="4" t="n">
        <v>10.5</v>
      </c>
      <c r="B105" s="140" t="n">
        <v>0.486049829292125</v>
      </c>
      <c r="C105" s="0" t="n">
        <v>105</v>
      </c>
      <c r="D105" s="141" t="n">
        <v>1.8176342675751E-017</v>
      </c>
    </row>
    <row r="106" customFormat="false" ht="12.8" hidden="false" customHeight="false" outlineLevel="0" collapsed="false">
      <c r="A106" s="4" t="n">
        <v>10.6</v>
      </c>
      <c r="B106" s="140" t="n">
        <v>0.477356130406107</v>
      </c>
      <c r="C106" s="0" t="n">
        <v>106</v>
      </c>
      <c r="D106" s="141" t="n">
        <v>1.14951894395336E-017</v>
      </c>
    </row>
    <row r="107" customFormat="false" ht="12.8" hidden="false" customHeight="false" outlineLevel="0" collapsed="false">
      <c r="A107" s="4" t="n">
        <v>10.7</v>
      </c>
      <c r="B107" s="140" t="n">
        <v>0.468727789761397</v>
      </c>
      <c r="C107" s="0" t="n">
        <v>107</v>
      </c>
      <c r="D107" s="141" t="n">
        <v>7.26706164731227E-018</v>
      </c>
    </row>
    <row r="108" customFormat="false" ht="12.8" hidden="false" customHeight="false" outlineLevel="0" collapsed="false">
      <c r="A108" s="4" t="n">
        <v>10.8</v>
      </c>
      <c r="B108" s="140" t="n">
        <v>0.460167713011476</v>
      </c>
      <c r="C108" s="0" t="n">
        <v>108</v>
      </c>
      <c r="D108" s="141" t="n">
        <v>4.59237848455128E-018</v>
      </c>
    </row>
    <row r="109" customFormat="false" ht="12.8" hidden="false" customHeight="false" outlineLevel="0" collapsed="false">
      <c r="A109" s="4" t="n">
        <v>10.9</v>
      </c>
      <c r="B109" s="140" t="n">
        <v>0.451678666505064</v>
      </c>
      <c r="C109" s="0" t="n">
        <v>109</v>
      </c>
      <c r="D109" s="141" t="n">
        <v>2.9010524144874E-018</v>
      </c>
    </row>
    <row r="110" customFormat="false" ht="12.8" hidden="false" customHeight="false" outlineLevel="0" collapsed="false">
      <c r="A110" s="4" t="n">
        <v>11</v>
      </c>
      <c r="B110" s="140" t="n">
        <v>0.443263278426465</v>
      </c>
      <c r="C110" s="0" t="n">
        <v>110</v>
      </c>
      <c r="D110" s="141" t="n">
        <v>1.83195763372258E-018</v>
      </c>
    </row>
    <row r="111" customFormat="false" ht="12.8" hidden="false" customHeight="false" outlineLevel="0" collapsed="false">
      <c r="A111" s="4" t="n">
        <v>11.1</v>
      </c>
      <c r="B111" s="140" t="n">
        <v>0.434924040135442</v>
      </c>
      <c r="C111" s="0" t="n">
        <v>111</v>
      </c>
      <c r="D111" s="141" t="n">
        <v>1.15643179694202E-018</v>
      </c>
    </row>
    <row r="112" customFormat="false" ht="12.8" hidden="false" customHeight="false" outlineLevel="0" collapsed="false">
      <c r="A112" s="4" t="n">
        <v>11.2</v>
      </c>
      <c r="B112" s="140" t="n">
        <v>0.42666330769301</v>
      </c>
      <c r="C112" s="0" t="n">
        <v>112</v>
      </c>
      <c r="D112" s="141" t="n">
        <v>7.29746628325102E-019</v>
      </c>
    </row>
    <row r="113" customFormat="false" ht="12.8" hidden="false" customHeight="false" outlineLevel="0" collapsed="false">
      <c r="A113" s="4" t="n">
        <v>11.3</v>
      </c>
      <c r="B113" s="140" t="n">
        <v>0.418483303559906</v>
      </c>
      <c r="C113" s="0" t="n">
        <v>113</v>
      </c>
      <c r="D113" s="141" t="n">
        <v>4.60335320634861E-019</v>
      </c>
    </row>
    <row r="114" customFormat="false" ht="12.8" hidden="false" customHeight="false" outlineLevel="0" collapsed="false">
      <c r="A114" s="4" t="n">
        <v>11.4</v>
      </c>
      <c r="B114" s="140" t="n">
        <v>0.410386118454808</v>
      </c>
      <c r="C114" s="0" t="n">
        <v>114</v>
      </c>
      <c r="D114" s="141" t="n">
        <v>2.90288088518872E-019</v>
      </c>
    </row>
    <row r="115" customFormat="false" ht="12.8" hidden="false" customHeight="false" outlineLevel="0" collapsed="false">
      <c r="A115" s="4" t="n">
        <v>11.5</v>
      </c>
      <c r="B115" s="140" t="n">
        <v>0.402373713359799</v>
      </c>
      <c r="C115" s="0" t="n">
        <v>115</v>
      </c>
      <c r="D115" s="141" t="n">
        <v>1.82995060750512E-019</v>
      </c>
    </row>
    <row r="116" customFormat="false" ht="12.8" hidden="false" customHeight="false" outlineLevel="0" collapsed="false">
      <c r="A116" s="4" t="n">
        <v>11.6</v>
      </c>
      <c r="B116" s="140" t="n">
        <v>0.39444792166094</v>
      </c>
      <c r="C116" s="0" t="n">
        <v>116</v>
      </c>
      <c r="D116" s="141" t="n">
        <v>1.15320684361722E-019</v>
      </c>
    </row>
    <row r="117" customFormat="false" ht="12.8" hidden="false" customHeight="false" outlineLevel="0" collapsed="false">
      <c r="A117" s="4" t="n">
        <v>11.7</v>
      </c>
      <c r="B117" s="140" t="n">
        <v>0.386610451412188</v>
      </c>
      <c r="C117" s="0" t="n">
        <v>117</v>
      </c>
      <c r="D117" s="141" t="n">
        <v>7.26499198286364E-020</v>
      </c>
    </row>
    <row r="118" customFormat="false" ht="12.8" hidden="false" customHeight="false" outlineLevel="0" collapsed="false">
      <c r="A118" s="4" t="n">
        <v>11.8</v>
      </c>
      <c r="B118" s="140" t="n">
        <v>0.378862887711356</v>
      </c>
      <c r="C118" s="0" t="n">
        <v>118</v>
      </c>
      <c r="D118" s="141" t="n">
        <v>4.57536227560326E-020</v>
      </c>
    </row>
    <row r="119" customFormat="false" ht="12.8" hidden="false" customHeight="false" outlineLevel="0" collapsed="false">
      <c r="A119" s="4" t="n">
        <v>11.9</v>
      </c>
      <c r="B119" s="140" t="n">
        <v>0.371206695177154</v>
      </c>
      <c r="C119" s="0" t="n">
        <v>119</v>
      </c>
      <c r="D119" s="141" t="n">
        <v>2.88058390876033E-020</v>
      </c>
    </row>
    <row r="120" customFormat="false" ht="12.8" hidden="false" customHeight="false" outlineLevel="0" collapsed="false">
      <c r="A120" s="4" t="n">
        <v>12</v>
      </c>
      <c r="B120" s="140" t="n">
        <v>0.363643220516828</v>
      </c>
      <c r="C120" s="0" t="n">
        <v>120</v>
      </c>
      <c r="D120" s="141" t="n">
        <v>1.81301956018525E-020</v>
      </c>
    </row>
    <row r="121" customFormat="false" ht="12.8" hidden="false" customHeight="false" outlineLevel="0" collapsed="false">
      <c r="A121" s="4" t="n">
        <v>12.1</v>
      </c>
      <c r="B121" s="140" t="n">
        <v>0.356173695174259</v>
      </c>
      <c r="C121" s="0" t="n">
        <v>121</v>
      </c>
      <c r="D121" s="141" t="n">
        <v>1.14075802081528E-020</v>
      </c>
    </row>
    <row r="122" customFormat="false" ht="12.8" hidden="false" customHeight="false" outlineLevel="0" collapsed="false">
      <c r="A122" s="4" t="n">
        <v>12.2</v>
      </c>
      <c r="B122" s="140" t="n">
        <v>0.348799238048888</v>
      </c>
      <c r="C122" s="0" t="n">
        <v>122</v>
      </c>
      <c r="D122" s="141" t="n">
        <v>7.175559474266E-021</v>
      </c>
    </row>
    <row r="123" customFormat="false" ht="12.8" hidden="false" customHeight="false" outlineLevel="0" collapsed="false">
      <c r="A123" s="4" t="n">
        <v>12.3</v>
      </c>
      <c r="B123" s="140" t="n">
        <v>0.341520858276147</v>
      </c>
      <c r="C123" s="0" t="n">
        <v>123</v>
      </c>
      <c r="D123" s="141" t="n">
        <v>4.51223037579354E-021</v>
      </c>
    </row>
    <row r="124" customFormat="false" ht="12.8" hidden="false" customHeight="false" outlineLevel="0" collapsed="false">
      <c r="A124" s="4" t="n">
        <v>12.4</v>
      </c>
      <c r="B124" s="140" t="n">
        <v>0.334339458060574</v>
      </c>
      <c r="C124" s="0" t="n">
        <v>124</v>
      </c>
      <c r="D124" s="141" t="n">
        <v>2.83662570565064E-021</v>
      </c>
    </row>
    <row r="125" customFormat="false" ht="12.8" hidden="false" customHeight="false" outlineLevel="0" collapsed="false">
      <c r="A125" s="4" t="n">
        <v>12.5</v>
      </c>
      <c r="B125" s="140" t="n">
        <v>0.327255835553148</v>
      </c>
      <c r="C125" s="0" t="n">
        <v>125</v>
      </c>
      <c r="D125" s="141" t="n">
        <v>1.78274834873046E-021</v>
      </c>
    </row>
    <row r="126" customFormat="false" ht="12.8" hidden="false" customHeight="false" outlineLevel="0" collapsed="false">
      <c r="A126" s="4" t="n">
        <v>12.6</v>
      </c>
      <c r="B126" s="140" t="n">
        <v>0.320270687764806</v>
      </c>
      <c r="C126" s="0" t="n">
        <v>126</v>
      </c>
      <c r="D126" s="141" t="n">
        <v>1.12010106749058E-021</v>
      </c>
    </row>
    <row r="127" customFormat="false" ht="12.8" hidden="false" customHeight="false" outlineLevel="0" collapsed="false">
      <c r="A127" s="4" t="n">
        <v>12.7</v>
      </c>
      <c r="B127" s="140" t="n">
        <v>0.313384613508503</v>
      </c>
      <c r="C127" s="0" t="n">
        <v>127</v>
      </c>
      <c r="D127" s="141" t="n">
        <v>7.03566924549251E-022</v>
      </c>
    </row>
    <row r="128" customFormat="false" ht="12.8" hidden="false" customHeight="false" outlineLevel="0" collapsed="false">
      <c r="A128" s="4" t="n">
        <v>12.8</v>
      </c>
      <c r="B128" s="140" t="n">
        <v>0.306598116362541</v>
      </c>
      <c r="C128" s="0" t="n">
        <v>128</v>
      </c>
      <c r="D128" s="141" t="n">
        <v>4.41810960409759E-022</v>
      </c>
    </row>
    <row r="129" customFormat="false" ht="12.8" hidden="false" customHeight="false" outlineLevel="0" collapsed="false">
      <c r="A129" s="4" t="n">
        <v>12.9</v>
      </c>
      <c r="B129" s="140" t="n">
        <v>0.299911607648352</v>
      </c>
      <c r="C129" s="0" t="n">
        <v>129</v>
      </c>
      <c r="D129" s="141" t="n">
        <v>2.77365355628777E-022</v>
      </c>
    </row>
    <row r="130" customFormat="false" ht="12.8" hidden="false" customHeight="false" outlineLevel="0" collapsed="false">
      <c r="A130" s="4" t="n">
        <v>13</v>
      </c>
      <c r="B130" s="140" t="n">
        <v>0.29332540941618</v>
      </c>
      <c r="C130" s="0" t="n">
        <v>130</v>
      </c>
      <c r="D130" s="141" t="n">
        <v>1.74082193732509E-022</v>
      </c>
    </row>
    <row r="131" customFormat="false" ht="12.8" hidden="false" customHeight="false" outlineLevel="0" collapsed="false">
      <c r="A131" s="4" t="n">
        <v>13.1</v>
      </c>
      <c r="B131" s="140" t="n">
        <v>0.286839757432613</v>
      </c>
      <c r="C131" s="0" t="n">
        <v>131</v>
      </c>
      <c r="D131" s="141" t="n">
        <v>1.09230671882074E-022</v>
      </c>
    </row>
    <row r="132" customFormat="false" ht="12.8" hidden="false" customHeight="false" outlineLevel="0" collapsed="false">
      <c r="A132" s="4" t="n">
        <v>13.2</v>
      </c>
      <c r="B132" s="140" t="n">
        <v>0.280454804164175</v>
      </c>
      <c r="C132" s="0" t="n">
        <v>132</v>
      </c>
      <c r="D132" s="141" t="n">
        <v>6.85211508762174E-023</v>
      </c>
    </row>
    <row r="133" customFormat="false" ht="12.8" hidden="false" customHeight="false" outlineLevel="0" collapsed="false">
      <c r="A133" s="4" t="n">
        <v>13.3</v>
      </c>
      <c r="B133" s="140" t="n">
        <v>0.274170621751582</v>
      </c>
      <c r="C133" s="0" t="n">
        <v>133</v>
      </c>
      <c r="D133" s="141" t="n">
        <v>4.29730438693299E-023</v>
      </c>
    </row>
    <row r="134" customFormat="false" ht="12.8" hidden="false" customHeight="false" outlineLevel="0" collapsed="false">
      <c r="A134" s="4" t="n">
        <v>13.4</v>
      </c>
      <c r="B134" s="140" t="n">
        <v>0.267987204969613</v>
      </c>
      <c r="C134" s="0" t="n">
        <v>134</v>
      </c>
      <c r="D134" s="141" t="n">
        <v>2.69439092897655E-023</v>
      </c>
    </row>
    <row r="135" customFormat="false" ht="12.8" hidden="false" customHeight="false" outlineLevel="0" collapsed="false">
      <c r="A135" s="4" t="n">
        <v>13.5</v>
      </c>
      <c r="B135" s="140" t="n">
        <v>0.261904474167868</v>
      </c>
      <c r="C135" s="0" t="n">
        <v>135</v>
      </c>
      <c r="D135" s="141" t="n">
        <v>1.68896124855589E-023</v>
      </c>
    </row>
    <row r="136" customFormat="false" ht="12.8" hidden="false" customHeight="false" outlineLevel="0" collapsed="false">
      <c r="A136" s="4" t="n">
        <v>13.6</v>
      </c>
      <c r="B136" s="140" t="n">
        <v>0.25592227818801</v>
      </c>
      <c r="C136" s="0" t="n">
        <v>136</v>
      </c>
      <c r="D136" s="141" t="n">
        <v>1.05846104469068E-023</v>
      </c>
    </row>
    <row r="137" customFormat="false" ht="12.8" hidden="false" customHeight="false" outlineLevel="0" collapsed="false">
      <c r="A137" s="4" t="n">
        <v>13.7</v>
      </c>
      <c r="B137" s="140" t="n">
        <v>0.250040397253405</v>
      </c>
      <c r="C137" s="0" t="n">
        <v>137</v>
      </c>
      <c r="D137" s="141" t="n">
        <v>6.63174296763297E-024</v>
      </c>
    </row>
    <row r="138" customFormat="false" ht="12.8" hidden="false" customHeight="false" outlineLevel="0" collapsed="false">
      <c r="A138" s="4" t="n">
        <v>13.8</v>
      </c>
      <c r="B138" s="140" t="n">
        <v>0.244258545827375</v>
      </c>
      <c r="C138" s="0" t="n">
        <v>138</v>
      </c>
      <c r="D138" s="141" t="n">
        <v>4.15412508425338E-024</v>
      </c>
    </row>
    <row r="139" customFormat="false" ht="12.8" hidden="false" customHeight="false" outlineLevel="0" collapsed="false">
      <c r="A139" s="4" t="n">
        <v>13.9</v>
      </c>
      <c r="B139" s="140" t="n">
        <v>0.238576375436572</v>
      </c>
      <c r="C139" s="0" t="n">
        <v>139</v>
      </c>
      <c r="D139" s="141" t="n">
        <v>2.60154872233421E-024</v>
      </c>
    </row>
    <row r="140" customFormat="false" ht="12.8" hidden="false" customHeight="false" outlineLevel="0" collapsed="false">
      <c r="A140" s="4" t="n">
        <v>14</v>
      </c>
      <c r="B140" s="140" t="n">
        <v>0.232993477456258</v>
      </c>
      <c r="C140" s="0" t="n">
        <v>140</v>
      </c>
      <c r="D140" s="141" t="n">
        <v>1.62886942752501E-024</v>
      </c>
    </row>
    <row r="141" customFormat="false" ht="12.8" hidden="false" customHeight="false" outlineLevel="0" collapsed="false">
      <c r="A141" s="4" t="n">
        <v>14.1</v>
      </c>
      <c r="B141" s="140" t="n">
        <v>0.227509385854553</v>
      </c>
      <c r="C141" s="0" t="n">
        <v>141</v>
      </c>
      <c r="D141" s="141" t="n">
        <v>1.01963296413826E-024</v>
      </c>
    </row>
    <row r="142" customFormat="false" ht="12.8" hidden="false" customHeight="false" outlineLevel="0" collapsed="false">
      <c r="A142" s="4" t="n">
        <v>14.2</v>
      </c>
      <c r="B142" s="140" t="n">
        <v>0.222123579892968</v>
      </c>
      <c r="C142" s="0" t="n">
        <v>142</v>
      </c>
      <c r="D142" s="141" t="n">
        <v>6.38125493399892E-025</v>
      </c>
    </row>
    <row r="143" customFormat="false" ht="12.8" hidden="false" customHeight="false" outlineLevel="0" collapsed="false">
      <c r="A143" s="4" t="n">
        <v>14.3</v>
      </c>
      <c r="B143" s="140" t="n">
        <v>0.216835486780791</v>
      </c>
      <c r="C143" s="0" t="n">
        <v>143</v>
      </c>
      <c r="D143" s="141" t="n">
        <v>3.99276980285188E-025</v>
      </c>
    </row>
    <row r="144" customFormat="false" ht="12.8" hidden="false" customHeight="false" outlineLevel="0" collapsed="false">
      <c r="A144" s="4" t="n">
        <v>14.4</v>
      </c>
      <c r="B144" s="140" t="n">
        <v>0.211644484281139</v>
      </c>
      <c r="C144" s="0" t="n">
        <v>144</v>
      </c>
      <c r="D144" s="141" t="n">
        <v>2.4977541477507E-025</v>
      </c>
    </row>
    <row r="145" customFormat="false" ht="12.8" hidden="false" customHeight="false" outlineLevel="0" collapsed="false">
      <c r="A145" s="4" t="n">
        <v>14.5</v>
      </c>
      <c r="B145" s="140" t="n">
        <v>0.206549903266709</v>
      </c>
      <c r="C145" s="0" t="n">
        <v>145</v>
      </c>
      <c r="D145" s="141" t="n">
        <v>1.56218911878779E-025</v>
      </c>
    </row>
    <row r="146" customFormat="false" ht="12.8" hidden="false" customHeight="false" outlineLevel="0" collapsed="false">
      <c r="A146" s="4" t="n">
        <v>14.6</v>
      </c>
      <c r="B146" s="140" t="n">
        <v>0.20155103022348</v>
      </c>
      <c r="C146" s="0" t="n">
        <v>146</v>
      </c>
      <c r="D146" s="141" t="n">
        <v>9.76848624453073E-026</v>
      </c>
    </row>
    <row r="147" customFormat="false" ht="12.8" hidden="false" customHeight="false" outlineLevel="0" collapsed="false">
      <c r="A147" s="4" t="n">
        <v>14.7</v>
      </c>
      <c r="B147" s="140" t="n">
        <v>0.196647109700835</v>
      </c>
      <c r="C147" s="0" t="n">
        <v>147</v>
      </c>
      <c r="D147" s="141" t="n">
        <v>6.1070557478265E-026</v>
      </c>
    </row>
    <row r="148" customFormat="false" ht="12.8" hidden="false" customHeight="false" outlineLevel="0" collapsed="false">
      <c r="A148" s="4" t="n">
        <v>14.8</v>
      </c>
      <c r="B148" s="140" t="n">
        <v>0.191837346706766</v>
      </c>
      <c r="C148" s="0" t="n">
        <v>148</v>
      </c>
      <c r="D148" s="141" t="n">
        <v>3.81723276375003E-026</v>
      </c>
    </row>
    <row r="149" customFormat="false" ht="12.8" hidden="false" customHeight="false" outlineLevel="0" collapsed="false">
      <c r="A149" s="4" t="n">
        <v>14.9</v>
      </c>
      <c r="B149" s="140" t="n">
        <v>0.187120909047001</v>
      </c>
      <c r="C149" s="0" t="n">
        <v>149</v>
      </c>
      <c r="D149" s="141" t="n">
        <v>2.38549609243425E-026</v>
      </c>
    </row>
    <row r="150" customFormat="false" ht="12.8" hidden="false" customHeight="false" outlineLevel="0" collapsed="false">
      <c r="A150" s="4" t="n">
        <v>15</v>
      </c>
      <c r="B150" s="140" t="n">
        <v>0.182496929607099</v>
      </c>
      <c r="C150" s="0" t="n">
        <v>150</v>
      </c>
      <c r="D150" s="141" t="n">
        <v>1.49046995813601E-026</v>
      </c>
    </row>
    <row r="151" customFormat="false" ht="12.8" hidden="false" customHeight="false" outlineLevel="0" collapsed="false">
      <c r="A151" s="4" t="n">
        <v>15.1</v>
      </c>
      <c r="B151" s="140" t="n">
        <v>0.177964508576701</v>
      </c>
      <c r="C151" s="0" t="n">
        <v>151</v>
      </c>
      <c r="D151" s="141" t="n">
        <v>9.31072103331204E-027</v>
      </c>
    </row>
    <row r="152" customFormat="false" ht="12.8" hidden="false" customHeight="false" outlineLevel="0" collapsed="false">
      <c r="A152" s="4" t="n">
        <v>15.2</v>
      </c>
      <c r="B152" s="140" t="n">
        <v>0.173522715615297</v>
      </c>
      <c r="C152" s="0" t="n">
        <v>152</v>
      </c>
      <c r="D152" s="141" t="n">
        <v>5.81513860476731E-027</v>
      </c>
    </row>
    <row r="153" customFormat="false" ht="12.8" hidden="false" customHeight="false" outlineLevel="0" collapsed="false">
      <c r="A153" s="4" t="n">
        <v>15.3</v>
      </c>
      <c r="B153" s="140" t="n">
        <v>0.169170591959024</v>
      </c>
      <c r="C153" s="0" t="n">
        <v>153</v>
      </c>
      <c r="D153" s="141" t="n">
        <v>3.6312368068314E-027</v>
      </c>
    </row>
    <row r="154" customFormat="false" ht="12.8" hidden="false" customHeight="false" outlineLevel="0" collapsed="false">
      <c r="A154" s="4" t="n">
        <v>15.4</v>
      </c>
      <c r="B154" s="140" t="n">
        <v>0.164907152468153</v>
      </c>
      <c r="C154" s="0" t="n">
        <v>154</v>
      </c>
      <c r="D154" s="141" t="n">
        <v>2.26708536851862E-027</v>
      </c>
    </row>
    <row r="155" customFormat="false" ht="12.8" hidden="false" customHeight="false" outlineLevel="0" collapsed="false">
      <c r="A155" s="4" t="n">
        <v>15.5</v>
      </c>
      <c r="B155" s="140" t="n">
        <v>0.16073138761504</v>
      </c>
      <c r="C155" s="0" t="n">
        <v>155</v>
      </c>
      <c r="D155" s="141" t="n">
        <v>1.41514523421448E-027</v>
      </c>
    </row>
    <row r="156" customFormat="false" ht="12.8" hidden="false" customHeight="false" outlineLevel="0" collapsed="false">
      <c r="A156" s="4" t="n">
        <v>15.6</v>
      </c>
      <c r="B156" s="140" t="n">
        <v>0.156642265412471</v>
      </c>
      <c r="C156" s="0" t="n">
        <v>156</v>
      </c>
      <c r="D156" s="141" t="n">
        <v>8.83191753144162E-028</v>
      </c>
    </row>
    <row r="157" customFormat="false" ht="12.8" hidden="false" customHeight="false" outlineLevel="0" collapsed="false">
      <c r="A157" s="4" t="n">
        <v>15.7</v>
      </c>
      <c r="B157" s="140" t="n">
        <v>0.152638733282425</v>
      </c>
    </row>
    <row r="158" customFormat="false" ht="12.8" hidden="false" customHeight="false" outlineLevel="0" collapsed="false">
      <c r="A158" s="4" t="n">
        <v>15.8</v>
      </c>
      <c r="B158" s="140" t="n">
        <v>0.148719719865404</v>
      </c>
    </row>
    <row r="159" customFormat="false" ht="12.8" hidden="false" customHeight="false" outlineLevel="0" collapsed="false">
      <c r="A159" s="4" t="n">
        <v>15.9</v>
      </c>
      <c r="B159" s="140" t="n">
        <v>0.144884136770574</v>
      </c>
    </row>
    <row r="160" customFormat="false" ht="12.8" hidden="false" customHeight="false" outlineLevel="0" collapsed="false">
      <c r="A160" s="4" t="n">
        <v>16</v>
      </c>
      <c r="B160" s="140" t="n">
        <v>0.141130880267058</v>
      </c>
    </row>
    <row r="161" customFormat="false" ht="12.8" hidden="false" customHeight="false" outlineLevel="0" collapsed="false">
      <c r="A161" s="4" t="n">
        <v>16.1</v>
      </c>
      <c r="B161" s="140" t="n">
        <v>0.13745883291683</v>
      </c>
    </row>
    <row r="162" customFormat="false" ht="12.8" hidden="false" customHeight="false" outlineLevel="0" collapsed="false">
      <c r="A162" s="4" t="n">
        <v>16.2</v>
      </c>
      <c r="B162" s="140" t="n">
        <v>0.133866865149698</v>
      </c>
    </row>
    <row r="163" customFormat="false" ht="12.8" hidden="false" customHeight="false" outlineLevel="0" collapsed="false">
      <c r="A163" s="4" t="n">
        <v>16.3</v>
      </c>
      <c r="B163" s="140" t="n">
        <v>0.130353836780991</v>
      </c>
    </row>
    <row r="164" customFormat="false" ht="12.8" hidden="false" customHeight="false" outlineLevel="0" collapsed="false">
      <c r="A164" s="4" t="n">
        <v>16.4</v>
      </c>
      <c r="B164" s="140" t="n">
        <v>0.126918598472609</v>
      </c>
    </row>
    <row r="165" customFormat="false" ht="12.8" hidden="false" customHeight="false" outlineLevel="0" collapsed="false">
      <c r="A165" s="4" t="n">
        <v>16.5</v>
      </c>
      <c r="B165" s="140" t="n">
        <v>0.123559993138141</v>
      </c>
    </row>
    <row r="166" customFormat="false" ht="12.8" hidden="false" customHeight="false" outlineLevel="0" collapsed="false">
      <c r="A166" s="4" t="n">
        <v>16.6</v>
      </c>
      <c r="B166" s="140" t="n">
        <v>0.120276857292873</v>
      </c>
    </row>
    <row r="167" customFormat="false" ht="12.8" hidden="false" customHeight="false" outlineLevel="0" collapsed="false">
      <c r="A167" s="4" t="n">
        <v>16.7</v>
      </c>
      <c r="B167" s="140" t="n">
        <v>0.11706802234949</v>
      </c>
    </row>
    <row r="168" customFormat="false" ht="12.8" hidden="false" customHeight="false" outlineLevel="0" collapsed="false">
      <c r="A168" s="4" t="n">
        <v>16.8</v>
      </c>
      <c r="B168" s="140" t="n">
        <v>0.113932315860371</v>
      </c>
    </row>
    <row r="169" customFormat="false" ht="12.8" hidden="false" customHeight="false" outlineLevel="0" collapsed="false">
      <c r="A169" s="4" t="n">
        <v>16.9</v>
      </c>
      <c r="B169" s="140" t="n">
        <v>0.110868562707424</v>
      </c>
    </row>
    <row r="170" customFormat="false" ht="12.8" hidden="false" customHeight="false" outlineLevel="0" collapsed="false">
      <c r="A170" s="4" t="n">
        <v>17</v>
      </c>
      <c r="B170" s="140" t="n">
        <v>0.107875586240395</v>
      </c>
    </row>
    <row r="171" customFormat="false" ht="12.8" hidden="false" customHeight="false" outlineLevel="0" collapsed="false">
      <c r="A171" s="4" t="n">
        <v>17.1</v>
      </c>
      <c r="B171" s="140" t="n">
        <v>0.10495220936469</v>
      </c>
    </row>
    <row r="172" customFormat="false" ht="12.8" hidden="false" customHeight="false" outlineLevel="0" collapsed="false">
      <c r="A172" s="4" t="n">
        <v>17.2</v>
      </c>
      <c r="B172" s="140" t="n">
        <v>0.102097255579717</v>
      </c>
    </row>
    <row r="173" customFormat="false" ht="12.8" hidden="false" customHeight="false" outlineLevel="0" collapsed="false">
      <c r="A173" s="4" t="n">
        <v>17.3</v>
      </c>
      <c r="B173" s="140" t="n">
        <v>0.0993095499688232</v>
      </c>
    </row>
    <row r="174" customFormat="false" ht="12.8" hidden="false" customHeight="false" outlineLevel="0" collapsed="false">
      <c r="A174" s="4" t="n">
        <v>17.4</v>
      </c>
      <c r="B174" s="140" t="n">
        <v>0.0965879201419012</v>
      </c>
    </row>
    <row r="175" customFormat="false" ht="12.8" hidden="false" customHeight="false" outlineLevel="0" collapsed="false">
      <c r="A175" s="4" t="n">
        <v>17.5</v>
      </c>
      <c r="B175" s="140" t="n">
        <v>0.0939311971317697</v>
      </c>
    </row>
    <row r="176" customFormat="false" ht="12.8" hidden="false" customHeight="false" outlineLevel="0" collapsed="false">
      <c r="A176" s="4" t="n">
        <v>17.6</v>
      </c>
      <c r="B176" s="140" t="n">
        <v>0.0913382162454426</v>
      </c>
    </row>
    <row r="177" customFormat="false" ht="12.8" hidden="false" customHeight="false" outlineLevel="0" collapsed="false">
      <c r="A177" s="4" t="n">
        <v>17.7</v>
      </c>
      <c r="B177" s="140" t="n">
        <v>0.0888078178714158</v>
      </c>
    </row>
    <row r="178" customFormat="false" ht="12.8" hidden="false" customHeight="false" outlineLevel="0" collapsed="false">
      <c r="A178" s="4" t="n">
        <v>17.8</v>
      </c>
      <c r="B178" s="140" t="n">
        <v>0.0863388482441112</v>
      </c>
    </row>
    <row r="179" customFormat="false" ht="12.8" hidden="false" customHeight="false" outlineLevel="0" collapsed="false">
      <c r="A179" s="4" t="n">
        <v>17.9</v>
      </c>
      <c r="B179" s="140" t="n">
        <v>0.0839301601666197</v>
      </c>
    </row>
    <row r="180" customFormat="false" ht="12.8" hidden="false" customHeight="false" outlineLevel="0" collapsed="false">
      <c r="A180" s="4" t="n">
        <v>18</v>
      </c>
      <c r="B180" s="140" t="n">
        <v>0.0815806136928953</v>
      </c>
    </row>
    <row r="181" customFormat="false" ht="12.8" hidden="false" customHeight="false" outlineLevel="0" collapsed="false">
      <c r="A181" s="4" t="n">
        <v>18.1</v>
      </c>
      <c r="B181" s="140" t="n">
        <v>0.0792890767705489</v>
      </c>
    </row>
    <row r="182" customFormat="false" ht="12.8" hidden="false" customHeight="false" outlineLevel="0" collapsed="false">
      <c r="A182" s="4" t="n">
        <v>18.2</v>
      </c>
      <c r="B182" s="140" t="n">
        <v>0.0770544258453899</v>
      </c>
    </row>
    <row r="183" customFormat="false" ht="12.8" hidden="false" customHeight="false" outlineLevel="0" collapsed="false">
      <c r="A183" s="4" t="n">
        <v>18.3</v>
      </c>
      <c r="B183" s="140" t="n">
        <v>0.0748755464288649</v>
      </c>
    </row>
    <row r="184" customFormat="false" ht="12.8" hidden="false" customHeight="false" outlineLevel="0" collapsed="false">
      <c r="A184" s="4" t="n">
        <v>18.4</v>
      </c>
      <c r="B184" s="140" t="n">
        <v>0.0727513336295333</v>
      </c>
    </row>
    <row r="185" customFormat="false" ht="12.8" hidden="false" customHeight="false" outlineLevel="0" collapsed="false">
      <c r="A185" s="4" t="n">
        <v>18.5</v>
      </c>
      <c r="B185" s="140" t="n">
        <v>0.0706806926497144</v>
      </c>
    </row>
    <row r="186" customFormat="false" ht="12.8" hidden="false" customHeight="false" outlineLevel="0" collapsed="false">
      <c r="A186" s="4" t="n">
        <v>18.6</v>
      </c>
      <c r="B186" s="140" t="n">
        <v>0.0686625392484349</v>
      </c>
    </row>
    <row r="187" customFormat="false" ht="12.8" hidden="false" customHeight="false" outlineLevel="0" collapsed="false">
      <c r="A187" s="4" t="n">
        <v>18.7</v>
      </c>
      <c r="B187" s="140" t="n">
        <v>0.0666958001717897</v>
      </c>
    </row>
    <row r="188" customFormat="false" ht="12.8" hidden="false" customHeight="false" outlineLevel="0" collapsed="false">
      <c r="A188" s="4" t="n">
        <v>18.8</v>
      </c>
      <c r="B188" s="140" t="n">
        <v>0.064779413551823</v>
      </c>
    </row>
    <row r="189" customFormat="false" ht="12.8" hidden="false" customHeight="false" outlineLevel="0" collapsed="false">
      <c r="A189" s="4" t="n">
        <v>18.9</v>
      </c>
      <c r="B189" s="140" t="n">
        <v>0.0629123292750234</v>
      </c>
    </row>
    <row r="190" customFormat="false" ht="12.8" hidden="false" customHeight="false" outlineLevel="0" collapsed="false">
      <c r="A190" s="4" t="n">
        <v>19</v>
      </c>
      <c r="B190" s="140" t="n">
        <v>0.0610935093215067</v>
      </c>
    </row>
    <row r="191" customFormat="false" ht="12.8" hidden="false" customHeight="false" outlineLevel="0" collapsed="false">
      <c r="A191" s="4" t="n">
        <v>19.1</v>
      </c>
      <c r="B191" s="140" t="n">
        <v>0.0593219280759551</v>
      </c>
    </row>
    <row r="192" customFormat="false" ht="12.8" hidden="false" customHeight="false" outlineLevel="0" collapsed="false">
      <c r="A192" s="4" t="n">
        <v>19.2</v>
      </c>
      <c r="B192" s="140" t="n">
        <v>0.0575965726113544</v>
      </c>
    </row>
    <row r="193" customFormat="false" ht="12.8" hidden="false" customHeight="false" outlineLevel="0" collapsed="false">
      <c r="A193" s="4" t="n">
        <v>19.3</v>
      </c>
      <c r="B193" s="140" t="n">
        <v>0.0559164429465632</v>
      </c>
    </row>
    <row r="194" customFormat="false" ht="12.8" hidden="false" customHeight="false" outlineLevel="0" collapsed="false">
      <c r="A194" s="4" t="n">
        <v>19.4</v>
      </c>
      <c r="B194" s="140" t="n">
        <v>0.0542805522787244</v>
      </c>
    </row>
    <row r="195" customFormat="false" ht="12.8" hidden="false" customHeight="false" outlineLevel="0" collapsed="false">
      <c r="A195" s="4" t="n">
        <v>19.5</v>
      </c>
      <c r="B195" s="140" t="n">
        <v>0.0526879271915141</v>
      </c>
    </row>
    <row r="196" customFormat="false" ht="12.8" hidden="false" customHeight="false" outlineLevel="0" collapsed="false">
      <c r="A196" s="4" t="n">
        <v>19.6</v>
      </c>
      <c r="B196" s="140" t="n">
        <v>0.051137607840199</v>
      </c>
    </row>
    <row r="197" customFormat="false" ht="12.8" hidden="false" customHeight="false" outlineLevel="0" collapsed="false">
      <c r="A197" s="4" t="n">
        <v>19.7</v>
      </c>
      <c r="B197" s="140" t="n">
        <v>0.0496286481144634</v>
      </c>
    </row>
    <row r="198" customFormat="false" ht="12.8" hidden="false" customHeight="false" outlineLevel="0" collapsed="false">
      <c r="A198" s="4" t="n">
        <v>19.8</v>
      </c>
      <c r="B198" s="140" t="n">
        <v>0.0481601157799335</v>
      </c>
    </row>
    <row r="199" customFormat="false" ht="12.8" hidden="false" customHeight="false" outlineLevel="0" collapsed="false">
      <c r="A199" s="4" t="n">
        <v>19.9</v>
      </c>
      <c r="B199" s="140" t="n">
        <v>0.0467310925993188</v>
      </c>
    </row>
    <row r="200" customFormat="false" ht="12.8" hidden="false" customHeight="false" outlineLevel="0" collapsed="false">
      <c r="A200" s="4" t="n">
        <v>20</v>
      </c>
      <c r="B200" s="140" t="n">
        <v>0.0453406744340604</v>
      </c>
    </row>
    <row r="201" customFormat="false" ht="12.8" hidden="false" customHeight="false" outlineLevel="0" collapsed="false">
      <c r="A201" s="4" t="n">
        <v>20.1</v>
      </c>
      <c r="B201" s="140" t="n">
        <v>0.0439879713273602</v>
      </c>
    </row>
    <row r="202" customFormat="false" ht="12.8" hidden="false" customHeight="false" outlineLevel="0" collapsed="false">
      <c r="A202" s="4" t="n">
        <v>20.2</v>
      </c>
      <c r="B202" s="140" t="n">
        <v>0.0426721075694407</v>
      </c>
    </row>
    <row r="203" customFormat="false" ht="12.8" hidden="false" customHeight="false" outlineLevel="0" collapsed="false">
      <c r="A203" s="4" t="n">
        <v>20.3</v>
      </c>
      <c r="B203" s="140" t="n">
        <v>0.0413922217458654</v>
      </c>
    </row>
    <row r="204" customFormat="false" ht="12.8" hidden="false" customHeight="false" outlineLevel="0" collapsed="false">
      <c r="A204" s="4" t="n">
        <v>20.4</v>
      </c>
      <c r="B204" s="140" t="n">
        <v>0.0401474667697263</v>
      </c>
    </row>
    <row r="205" customFormat="false" ht="12.8" hidden="false" customHeight="false" outlineLevel="0" collapsed="false">
      <c r="A205" s="4" t="n">
        <v>20.5</v>
      </c>
      <c r="B205" s="140" t="n">
        <v>0.0389370098984854</v>
      </c>
    </row>
    <row r="206" customFormat="false" ht="12.8" hidden="false" customHeight="false" outlineLevel="0" collapsed="false">
      <c r="A206" s="4" t="n">
        <v>20.6</v>
      </c>
      <c r="B206" s="140" t="n">
        <v>0.0377600327362342</v>
      </c>
    </row>
    <row r="207" customFormat="false" ht="12.8" hidden="false" customHeight="false" outlineLevel="0" collapsed="false">
      <c r="A207" s="4" t="n">
        <v>20.7</v>
      </c>
      <c r="B207" s="140" t="n">
        <v>0.0366157312221127</v>
      </c>
    </row>
    <row r="208" customFormat="false" ht="12.8" hidden="false" customHeight="false" outlineLevel="0" collapsed="false">
      <c r="A208" s="4" t="n">
        <v>20.8</v>
      </c>
      <c r="B208" s="140" t="n">
        <v>0.0355033156056104</v>
      </c>
    </row>
    <row r="209" customFormat="false" ht="12.8" hidden="false" customHeight="false" outlineLevel="0" collapsed="false">
      <c r="A209" s="4" t="n">
        <v>20.9</v>
      </c>
      <c r="B209" s="140" t="n">
        <v>0.0344220104094468</v>
      </c>
    </row>
    <row r="210" customFormat="false" ht="12.8" hidden="false" customHeight="false" outlineLevel="0" collapsed="false">
      <c r="A210" s="4" t="n">
        <v>21</v>
      </c>
      <c r="B210" s="140" t="n">
        <v>0.0333710543807108</v>
      </c>
    </row>
    <row r="211" customFormat="false" ht="12.8" hidden="false" customHeight="false" outlineLevel="0" collapsed="false">
      <c r="A211" s="4" t="n">
        <v>21.1</v>
      </c>
      <c r="B211" s="140" t="n">
        <v>0.0323497004309161</v>
      </c>
    </row>
    <row r="212" customFormat="false" ht="12.8" hidden="false" customHeight="false" outlineLevel="0" collapsed="false">
      <c r="A212" s="4" t="n">
        <v>21.2</v>
      </c>
      <c r="B212" s="140" t="n">
        <v>0.0313572155656068</v>
      </c>
    </row>
    <row r="213" customFormat="false" ht="12.8" hidden="false" customHeight="false" outlineLevel="0" collapsed="false">
      <c r="A213" s="4" t="n">
        <v>21.3</v>
      </c>
      <c r="B213" s="140" t="n">
        <v>0.0303928808041292</v>
      </c>
    </row>
    <row r="214" customFormat="false" ht="12.8" hidden="false" customHeight="false" outlineLevel="0" collapsed="false">
      <c r="A214" s="4" t="n">
        <v>21.4</v>
      </c>
      <c r="B214" s="140" t="n">
        <v>0.0294559910901655</v>
      </c>
    </row>
    <row r="215" customFormat="false" ht="12.8" hidden="false" customHeight="false" outlineLevel="0" collapsed="false">
      <c r="A215" s="4" t="n">
        <v>21.5</v>
      </c>
      <c r="B215" s="140" t="n">
        <v>0.0285458551936017</v>
      </c>
    </row>
    <row r="216" customFormat="false" ht="12.8" hidden="false" customHeight="false" outlineLevel="0" collapsed="false">
      <c r="A216" s="4" t="n">
        <v>21.6</v>
      </c>
      <c r="B216" s="140" t="n">
        <v>0.0276617956042856</v>
      </c>
    </row>
    <row r="217" customFormat="false" ht="12.8" hidden="false" customHeight="false" outlineLevel="0" collapsed="false">
      <c r="A217" s="4" t="n">
        <v>21.7</v>
      </c>
      <c r="B217" s="140" t="n">
        <v>0.0268031484182088</v>
      </c>
    </row>
    <row r="218" customFormat="false" ht="12.8" hidden="false" customHeight="false" outlineLevel="0" collapsed="false">
      <c r="A218" s="4" t="n">
        <v>21.8</v>
      </c>
      <c r="B218" s="140" t="n">
        <v>0.0259692632166285</v>
      </c>
    </row>
    <row r="219" customFormat="false" ht="12.8" hidden="false" customHeight="false" outlineLevel="0" collapsed="false">
      <c r="A219" s="4" t="n">
        <v>21.9</v>
      </c>
      <c r="B219" s="140" t="n">
        <v>0.0251595029386267</v>
      </c>
    </row>
    <row r="220" customFormat="false" ht="12.8" hidden="false" customHeight="false" outlineLevel="0" collapsed="false">
      <c r="A220" s="4" t="n">
        <v>22</v>
      </c>
      <c r="B220" s="140" t="n">
        <v>0.0243732437475817</v>
      </c>
    </row>
    <row r="221" customFormat="false" ht="12.8" hidden="false" customHeight="false" outlineLevel="0" collapsed="false">
      <c r="A221" s="4" t="n">
        <v>22.1</v>
      </c>
      <c r="B221" s="140" t="n">
        <v>0.0236098748920148</v>
      </c>
    </row>
    <row r="222" customFormat="false" ht="12.8" hidden="false" customHeight="false" outlineLevel="0" collapsed="false">
      <c r="A222" s="4" t="n">
        <v>22.2</v>
      </c>
      <c r="B222" s="140" t="n">
        <v>0.0228687985612519</v>
      </c>
    </row>
    <row r="223" customFormat="false" ht="12.8" hidden="false" customHeight="false" outlineLevel="0" collapsed="false">
      <c r="A223" s="4" t="n">
        <v>22.3</v>
      </c>
      <c r="B223" s="140" t="n">
        <v>0.0221494297363252</v>
      </c>
    </row>
    <row r="224" customFormat="false" ht="12.8" hidden="false" customHeight="false" outlineLevel="0" collapsed="false">
      <c r="A224" s="4" t="n">
        <v>22.4</v>
      </c>
      <c r="B224" s="140" t="n">
        <v>0.0214511960365214</v>
      </c>
    </row>
    <row r="225" customFormat="false" ht="12.8" hidden="false" customHeight="false" outlineLevel="0" collapsed="false">
      <c r="A225" s="4" t="n">
        <v>22.5</v>
      </c>
      <c r="B225" s="140" t="n">
        <v>0.0207735375619666</v>
      </c>
    </row>
    <row r="226" customFormat="false" ht="12.8" hidden="false" customHeight="false" outlineLevel="0" collapsed="false">
      <c r="A226" s="4" t="n">
        <v>22.6</v>
      </c>
      <c r="B226" s="140" t="n">
        <v>0.0201159067326238</v>
      </c>
    </row>
    <row r="227" customFormat="false" ht="12.8" hidden="false" customHeight="false" outlineLevel="0" collapsed="false">
      <c r="A227" s="4" t="n">
        <v>22.7</v>
      </c>
      <c r="B227" s="140" t="n">
        <v>0.0194777681240582</v>
      </c>
    </row>
    <row r="228" customFormat="false" ht="12.8" hidden="false" customHeight="false" outlineLevel="0" collapsed="false">
      <c r="A228" s="4" t="n">
        <v>22.8</v>
      </c>
      <c r="B228" s="140" t="n">
        <v>0.0188585983003154</v>
      </c>
    </row>
    <row r="229" customFormat="false" ht="12.8" hidden="false" customHeight="false" outlineLevel="0" collapsed="false">
      <c r="A229" s="4" t="n">
        <v>22.9</v>
      </c>
      <c r="B229" s="140" t="n">
        <v>0.0182578856442383</v>
      </c>
    </row>
    <row r="230" customFormat="false" ht="12.8" hidden="false" customHeight="false" outlineLevel="0" collapsed="false">
      <c r="A230" s="4" t="n">
        <v>23</v>
      </c>
      <c r="B230" s="140" t="n">
        <v>0.0176751301855363</v>
      </c>
    </row>
    <row r="231" customFormat="false" ht="12.8" hidden="false" customHeight="false" outlineLevel="0" collapsed="false">
      <c r="A231" s="4" t="n">
        <v>23.1</v>
      </c>
      <c r="B231" s="140" t="n">
        <v>0.0171098434269052</v>
      </c>
    </row>
    <row r="232" customFormat="false" ht="12.8" hidden="false" customHeight="false" outlineLevel="0" collapsed="false">
      <c r="A232" s="4" t="n">
        <v>23.2</v>
      </c>
      <c r="B232" s="140" t="n">
        <v>0.0165615481684813</v>
      </c>
    </row>
    <row r="233" customFormat="false" ht="12.8" hidden="false" customHeight="false" outlineLevel="0" collapsed="false">
      <c r="A233" s="4" t="n">
        <v>23.3</v>
      </c>
      <c r="B233" s="140" t="n">
        <v>0.0160297783309019</v>
      </c>
    </row>
    <row r="234" customFormat="false" ht="12.8" hidden="false" customHeight="false" outlineLevel="0" collapsed="false">
      <c r="A234" s="4" t="n">
        <v>23.4</v>
      </c>
      <c r="B234" s="140" t="n">
        <v>0.0155140787772297</v>
      </c>
    </row>
    <row r="235" customFormat="false" ht="12.8" hidden="false" customHeight="false" outlineLevel="0" collapsed="false">
      <c r="A235" s="4" t="n">
        <v>23.5</v>
      </c>
      <c r="B235" s="140" t="n">
        <v>0.0150140051339851</v>
      </c>
    </row>
    <row r="236" customFormat="false" ht="12.8" hidden="false" customHeight="false" outlineLevel="0" collapsed="false">
      <c r="A236" s="4" t="n">
        <v>23.6</v>
      </c>
      <c r="B236" s="140" t="n">
        <v>0.014529123611521</v>
      </c>
    </row>
    <row r="237" customFormat="false" ht="12.8" hidden="false" customHeight="false" outlineLevel="0" collapsed="false">
      <c r="A237" s="4" t="n">
        <v>23.7</v>
      </c>
      <c r="B237" s="140" t="n">
        <v>0.0140590108239599</v>
      </c>
    </row>
    <row r="238" customFormat="false" ht="12.8" hidden="false" customHeight="false" outlineLevel="0" collapsed="false">
      <c r="A238" s="4" t="n">
        <v>23.8</v>
      </c>
      <c r="B238" s="140" t="n">
        <v>0.0136032536089016</v>
      </c>
    </row>
    <row r="239" customFormat="false" ht="12.8" hidden="false" customHeight="false" outlineLevel="0" collapsed="false">
      <c r="A239" s="4" t="n">
        <v>23.9</v>
      </c>
      <c r="B239" s="140" t="n">
        <v>0.0131614488471026</v>
      </c>
    </row>
    <row r="240" customFormat="false" ht="12.8" hidden="false" customHeight="false" outlineLevel="0" collapsed="false">
      <c r="A240" s="4" t="n">
        <v>24</v>
      </c>
      <c r="B240" s="140" t="n">
        <v>0.0127332032823099</v>
      </c>
    </row>
    <row r="241" customFormat="false" ht="12.8" hidden="false" customHeight="false" outlineLevel="0" collapsed="false">
      <c r="A241" s="4" t="n">
        <v>24.1</v>
      </c>
      <c r="B241" s="140" t="n">
        <v>0.0123181333414314</v>
      </c>
    </row>
    <row r="242" customFormat="false" ht="12.8" hidden="false" customHeight="false" outlineLevel="0" collapsed="false">
      <c r="A242" s="4" t="n">
        <v>24.2</v>
      </c>
      <c r="B242" s="140" t="n">
        <v>0.0119158649552045</v>
      </c>
    </row>
    <row r="243" customFormat="false" ht="12.8" hidden="false" customHeight="false" outlineLevel="0" collapsed="false">
      <c r="A243" s="4" t="n">
        <v>24.3</v>
      </c>
      <c r="B243" s="140" t="n">
        <v>0.0115260333795233</v>
      </c>
    </row>
    <row r="244" customFormat="false" ht="12.8" hidden="false" customHeight="false" outlineLevel="0" collapsed="false">
      <c r="A244" s="4" t="n">
        <v>24.4</v>
      </c>
      <c r="B244" s="140" t="n">
        <v>0.0111482830175708</v>
      </c>
    </row>
    <row r="245" customFormat="false" ht="12.8" hidden="false" customHeight="false" outlineLevel="0" collapsed="false">
      <c r="A245" s="4" t="n">
        <v>24.5</v>
      </c>
      <c r="B245" s="140" t="n">
        <v>0.0107822672428946</v>
      </c>
    </row>
    <row r="246" customFormat="false" ht="12.8" hidden="false" customHeight="false" outlineLevel="0" collapsed="false">
      <c r="A246" s="4" t="n">
        <v>24.6</v>
      </c>
      <c r="B246" s="140" t="n">
        <v>0.0104276482235559</v>
      </c>
    </row>
    <row r="247" customFormat="false" ht="12.8" hidden="false" customHeight="false" outlineLevel="0" collapsed="false">
      <c r="A247" s="4" t="n">
        <v>24.7</v>
      </c>
      <c r="B247" s="140" t="n">
        <v>0.010084096747474</v>
      </c>
    </row>
    <row r="248" customFormat="false" ht="12.8" hidden="false" customHeight="false" outlineLevel="0" collapsed="false">
      <c r="A248" s="4" t="n">
        <v>24.8</v>
      </c>
      <c r="B248" s="140" t="n">
        <v>0.00975129204907828</v>
      </c>
    </row>
    <row r="249" customFormat="false" ht="12.8" hidden="false" customHeight="false" outlineLevel="0" collapsed="false">
      <c r="A249" s="4" t="n">
        <v>24.9</v>
      </c>
      <c r="B249" s="140" t="n">
        <v>0.0094289216373753</v>
      </c>
    </row>
    <row r="250" customFormat="false" ht="12.8" hidden="false" customHeight="false" outlineLevel="0" collapsed="false">
      <c r="A250" s="4" t="n">
        <v>25</v>
      </c>
      <c r="B250" s="140" t="n">
        <v>0.009116681125527</v>
      </c>
    </row>
    <row r="251" customFormat="false" ht="12.8" hidden="false" customHeight="false" outlineLevel="0" collapsed="false">
      <c r="A251" s="4" t="n">
        <v>25.1</v>
      </c>
      <c r="B251" s="140" t="n">
        <v>0.00881427406203303</v>
      </c>
    </row>
    <row r="252" customFormat="false" ht="12.8" hidden="false" customHeight="false" outlineLevel="0" collapsed="false">
      <c r="A252" s="4" t="n">
        <v>25.2</v>
      </c>
      <c r="B252" s="140" t="n">
        <v>0.00852141176360025</v>
      </c>
    </row>
    <row r="253" customFormat="false" ht="12.8" hidden="false" customHeight="false" outlineLevel="0" collapsed="false">
      <c r="A253" s="4" t="n">
        <v>25.3</v>
      </c>
      <c r="B253" s="140" t="n">
        <v>0.00823781314977747</v>
      </c>
    </row>
    <row r="254" customFormat="false" ht="12.8" hidden="false" customHeight="false" outlineLevel="0" collapsed="false">
      <c r="A254" s="4" t="n">
        <v>25.4</v>
      </c>
      <c r="B254" s="140" t="n">
        <v>0.00796320457942665</v>
      </c>
    </row>
    <row r="255" customFormat="false" ht="12.8" hidden="false" customHeight="false" outlineLevel="0" collapsed="false">
      <c r="A255" s="4" t="n">
        <v>25.5</v>
      </c>
      <c r="B255" s="140" t="n">
        <v>0.00769731968909621</v>
      </c>
    </row>
    <row r="256" customFormat="false" ht="12.8" hidden="false" customHeight="false" outlineLevel="0" collapsed="false">
      <c r="A256" s="4" t="n">
        <v>25.6</v>
      </c>
      <c r="B256" s="140" t="n">
        <v>0.00743989923335577</v>
      </c>
    </row>
    <row r="257" customFormat="false" ht="12.8" hidden="false" customHeight="false" outlineLevel="0" collapsed="false">
      <c r="A257" s="4" t="n">
        <v>25.7</v>
      </c>
      <c r="B257" s="140" t="n">
        <v>0.00719069092714632</v>
      </c>
    </row>
    <row r="258" customFormat="false" ht="12.8" hidden="false" customHeight="false" outlineLevel="0" collapsed="false">
      <c r="A258" s="4" t="n">
        <v>25.8</v>
      </c>
      <c r="B258" s="140" t="n">
        <v>0.006949449290195</v>
      </c>
    </row>
    <row r="259" customFormat="false" ht="12.8" hidden="false" customHeight="false" outlineLevel="0" collapsed="false">
      <c r="A259" s="4" t="n">
        <v>25.9</v>
      </c>
      <c r="B259" s="140" t="n">
        <v>0.00671593549353811</v>
      </c>
    </row>
    <row r="260" customFormat="false" ht="12.8" hidden="false" customHeight="false" outlineLevel="0" collapsed="false">
      <c r="A260" s="4" t="n">
        <v>26</v>
      </c>
      <c r="B260" s="140" t="n">
        <v>0.00648991720819125</v>
      </c>
    </row>
    <row r="261" customFormat="false" ht="12.8" hidden="false" customHeight="false" outlineLevel="0" collapsed="false">
      <c r="A261" s="4" t="n">
        <v>26.1</v>
      </c>
      <c r="B261" s="140" t="n">
        <v>0.00627116845600139</v>
      </c>
    </row>
    <row r="262" customFormat="false" ht="12.8" hidden="false" customHeight="false" outlineLevel="0" collapsed="false">
      <c r="A262" s="4" t="n">
        <v>26.2</v>
      </c>
      <c r="B262" s="140" t="n">
        <v>0.00605946946271072</v>
      </c>
    </row>
    <row r="263" customFormat="false" ht="12.8" hidden="false" customHeight="false" outlineLevel="0" collapsed="false">
      <c r="A263" s="4" t="n">
        <v>26.3</v>
      </c>
      <c r="B263" s="140" t="n">
        <v>0.00585460651325842</v>
      </c>
    </row>
    <row r="264" customFormat="false" ht="12.8" hidden="false" customHeight="false" outlineLevel="0" collapsed="false">
      <c r="A264" s="4" t="n">
        <v>26.4</v>
      </c>
      <c r="B264" s="140" t="n">
        <v>0.00565637180934253</v>
      </c>
    </row>
    <row r="265" customFormat="false" ht="12.8" hidden="false" customHeight="false" outlineLevel="0" collapsed="false">
      <c r="A265" s="4" t="n">
        <v>26.5</v>
      </c>
      <c r="B265" s="140" t="n">
        <v>0.00546456332925997</v>
      </c>
    </row>
    <row r="266" customFormat="false" ht="12.8" hidden="false" customHeight="false" outlineLevel="0" collapsed="false">
      <c r="A266" s="4" t="n">
        <v>26.6</v>
      </c>
      <c r="B266" s="140" t="n">
        <v>0.00527898469003997</v>
      </c>
    </row>
    <row r="267" customFormat="false" ht="12.8" hidden="false" customHeight="false" outlineLevel="0" collapsed="false">
      <c r="A267" s="4" t="n">
        <v>26.7</v>
      </c>
      <c r="B267" s="140" t="n">
        <v>0.00509944501188205</v>
      </c>
    </row>
    <row r="268" customFormat="false" ht="12.8" hidden="false" customHeight="false" outlineLevel="0" collapsed="false">
      <c r="A268" s="4" t="n">
        <v>26.8</v>
      </c>
      <c r="B268" s="140" t="n">
        <v>0.00492575878490703</v>
      </c>
    </row>
    <row r="269" customFormat="false" ht="12.8" hidden="false" customHeight="false" outlineLevel="0" collapsed="false">
      <c r="A269" s="4" t="n">
        <v>26.9</v>
      </c>
      <c r="B269" s="140" t="n">
        <v>0.00475774573822636</v>
      </c>
    </row>
    <row r="270" customFormat="false" ht="12.8" hidden="false" customHeight="false" outlineLevel="0" collapsed="false">
      <c r="A270" s="4" t="n">
        <v>27</v>
      </c>
      <c r="B270" s="140" t="n">
        <v>0.00459523071133221</v>
      </c>
    </row>
    <row r="271" customFormat="false" ht="12.8" hidden="false" customHeight="false" outlineLevel="0" collapsed="false">
      <c r="A271" s="4" t="n">
        <v>27.1</v>
      </c>
      <c r="B271" s="140" t="n">
        <v>0.00443804352780827</v>
      </c>
    </row>
    <row r="272" customFormat="false" ht="12.8" hidden="false" customHeight="false" outlineLevel="0" collapsed="false">
      <c r="A272" s="4" t="n">
        <v>27.2</v>
      </c>
      <c r="B272" s="140" t="n">
        <v>0.00428601887135835</v>
      </c>
    </row>
    <row r="273" customFormat="false" ht="12.8" hidden="false" customHeight="false" outlineLevel="0" collapsed="false">
      <c r="A273" s="4" t="n">
        <v>27.3</v>
      </c>
      <c r="B273" s="140" t="n">
        <v>0.00413899616414791</v>
      </c>
    </row>
    <row r="274" customFormat="false" ht="12.8" hidden="false" customHeight="false" outlineLevel="0" collapsed="false">
      <c r="A274" s="4" t="n">
        <v>27.4</v>
      </c>
      <c r="B274" s="140" t="n">
        <v>0.00399681944745117</v>
      </c>
    </row>
    <row r="275" customFormat="false" ht="12.8" hidden="false" customHeight="false" outlineLevel="0" collapsed="false">
      <c r="A275" s="4" t="n">
        <v>27.5</v>
      </c>
      <c r="B275" s="140" t="n">
        <v>0.00385933726459428</v>
      </c>
    </row>
    <row r="276" customFormat="false" ht="12.8" hidden="false" customHeight="false" outlineLevel="0" collapsed="false">
      <c r="A276" s="4" t="n">
        <v>27.6</v>
      </c>
      <c r="B276" s="140" t="n">
        <v>0.00372640254618346</v>
      </c>
    </row>
    <row r="277" customFormat="false" ht="12.8" hidden="false" customHeight="false" outlineLevel="0" collapsed="false">
      <c r="A277" s="4" t="n">
        <v>27.7</v>
      </c>
      <c r="B277" s="140" t="n">
        <v>0.00359787249760475</v>
      </c>
    </row>
    <row r="278" customFormat="false" ht="12.8" hidden="false" customHeight="false" outlineLevel="0" collapsed="false">
      <c r="A278" s="4" t="n">
        <v>27.8</v>
      </c>
      <c r="B278" s="140" t="n">
        <v>0.00347360848878047</v>
      </c>
    </row>
    <row r="279" customFormat="false" ht="12.8" hidden="false" customHeight="false" outlineLevel="0" collapsed="false">
      <c r="A279" s="4" t="n">
        <v>27.9</v>
      </c>
      <c r="B279" s="140" t="n">
        <v>0.00335347594616623</v>
      </c>
    </row>
    <row r="280" customFormat="false" ht="12.8" hidden="false" customHeight="false" outlineLevel="0" collapsed="false">
      <c r="A280" s="4" t="n">
        <v>28</v>
      </c>
      <c r="B280" s="140" t="n">
        <v>0.00323734424697004</v>
      </c>
    </row>
    <row r="281" customFormat="false" ht="12.8" hidden="false" customHeight="false" outlineLevel="0" collapsed="false">
      <c r="A281" s="4" t="n">
        <v>28.1</v>
      </c>
      <c r="B281" s="140" t="n">
        <v>0.00312508661557464</v>
      </c>
    </row>
    <row r="282" customFormat="false" ht="12.8" hidden="false" customHeight="false" outlineLevel="0" collapsed="false">
      <c r="A282" s="4" t="n">
        <v>28.2</v>
      </c>
      <c r="B282" s="140" t="n">
        <v>0.00301658002214222</v>
      </c>
    </row>
    <row r="283" customFormat="false" ht="12.8" hidden="false" customHeight="false" outlineLevel="0" collapsed="false">
      <c r="A283" s="4" t="n">
        <v>28.3</v>
      </c>
      <c r="B283" s="140" t="n">
        <v>0.0029117050833799</v>
      </c>
    </row>
    <row r="284" customFormat="false" ht="12.8" hidden="false" customHeight="false" outlineLevel="0" collapsed="false">
      <c r="A284" s="4" t="n">
        <v>28.4</v>
      </c>
      <c r="B284" s="140" t="n">
        <v>0.00281034596544287</v>
      </c>
    </row>
    <row r="285" customFormat="false" ht="12.8" hidden="false" customHeight="false" outlineLevel="0" collapsed="false">
      <c r="A285" s="4" t="n">
        <v>28.5</v>
      </c>
      <c r="B285" s="140" t="n">
        <v>0.00271239028895176</v>
      </c>
    </row>
    <row r="286" customFormat="false" ht="12.8" hidden="false" customHeight="false" outlineLevel="0" collapsed="false">
      <c r="A286" s="4" t="n">
        <v>28.6</v>
      </c>
      <c r="B286" s="140" t="n">
        <v>0.00261772903609907</v>
      </c>
    </row>
    <row r="287" customFormat="false" ht="12.8" hidden="false" customHeight="false" outlineLevel="0" collapsed="false">
      <c r="A287" s="4" t="n">
        <v>28.7</v>
      </c>
      <c r="B287" s="140" t="n">
        <v>0.00252625645981942</v>
      </c>
    </row>
    <row r="288" customFormat="false" ht="12.8" hidden="false" customHeight="false" outlineLevel="0" collapsed="false">
      <c r="A288" s="4" t="n">
        <v>28.8</v>
      </c>
      <c r="B288" s="140" t="n">
        <v>0.00243786999499708</v>
      </c>
    </row>
    <row r="289" customFormat="false" ht="12.8" hidden="false" customHeight="false" outlineLevel="0" collapsed="false">
      <c r="A289" s="4" t="n">
        <v>28.9</v>
      </c>
      <c r="B289" s="140" t="n">
        <v>0.00235247017168395</v>
      </c>
    </row>
    <row r="290" customFormat="false" ht="12.8" hidden="false" customHeight="false" outlineLevel="0" collapsed="false">
      <c r="A290" s="4" t="n">
        <v>29</v>
      </c>
      <c r="B290" s="140" t="n">
        <v>0.00226996053030038</v>
      </c>
    </row>
    <row r="291" customFormat="false" ht="12.8" hidden="false" customHeight="false" outlineLevel="0" collapsed="false">
      <c r="A291" s="4" t="n">
        <v>29.1</v>
      </c>
      <c r="B291" s="140" t="n">
        <v>0.00219024753879054</v>
      </c>
    </row>
    <row r="292" customFormat="false" ht="12.8" hidden="false" customHeight="false" outlineLevel="0" collapsed="false">
      <c r="A292" s="4" t="n">
        <v>29.2</v>
      </c>
      <c r="B292" s="140" t="n">
        <v>0.00211324051170408</v>
      </c>
    </row>
    <row r="293" customFormat="false" ht="12.8" hidden="false" customHeight="false" outlineLevel="0" collapsed="false">
      <c r="A293" s="4" t="n">
        <v>29.3</v>
      </c>
      <c r="B293" s="140" t="n">
        <v>0.00203885153117471</v>
      </c>
    </row>
    <row r="294" customFormat="false" ht="12.8" hidden="false" customHeight="false" outlineLevel="0" collapsed="false">
      <c r="A294" s="4" t="n">
        <v>29.4</v>
      </c>
      <c r="B294" s="140" t="n">
        <v>0.00196699536976667</v>
      </c>
    </row>
    <row r="295" customFormat="false" ht="12.8" hidden="false" customHeight="false" outlineLevel="0" collapsed="false">
      <c r="A295" s="4" t="n">
        <v>29.5</v>
      </c>
      <c r="B295" s="140" t="n">
        <v>0.00189758941515921</v>
      </c>
    </row>
    <row r="296" customFormat="false" ht="12.8" hidden="false" customHeight="false" outlineLevel="0" collapsed="false">
      <c r="A296" s="4" t="n">
        <v>29.6</v>
      </c>
      <c r="B296" s="140" t="n">
        <v>0.00183055359663928</v>
      </c>
    </row>
    <row r="297" customFormat="false" ht="12.8" hidden="false" customHeight="false" outlineLevel="0" collapsed="false">
      <c r="A297" s="4" t="n">
        <v>29.7</v>
      </c>
      <c r="B297" s="140" t="n">
        <v>0.00176581031337237</v>
      </c>
    </row>
    <row r="298" customFormat="false" ht="12.8" hidden="false" customHeight="false" outlineLevel="0" collapsed="false">
      <c r="A298" s="4" t="n">
        <v>29.8</v>
      </c>
      <c r="B298" s="140" t="n">
        <v>0.00170328436442116</v>
      </c>
    </row>
    <row r="299" customFormat="false" ht="12.8" hidden="false" customHeight="false" outlineLevel="0" collapsed="false">
      <c r="A299" s="4" t="n">
        <v>29.9</v>
      </c>
      <c r="B299" s="140" t="n">
        <v>0.00164290288048168</v>
      </c>
    </row>
    <row r="300" customFormat="false" ht="12.8" hidden="false" customHeight="false" outlineLevel="0" collapsed="false">
      <c r="A300" s="4" t="n">
        <v>30</v>
      </c>
      <c r="B300" s="140" t="n">
        <v>0.00158459525730661</v>
      </c>
    </row>
    <row r="301" customFormat="false" ht="12.8" hidden="false" customHeight="false" outlineLevel="0" collapsed="false">
      <c r="A301" s="4" t="n">
        <v>30.1</v>
      </c>
      <c r="B301" s="140" t="n">
        <v>0.00152829309078508</v>
      </c>
    </row>
    <row r="302" customFormat="false" ht="12.8" hidden="false" customHeight="false" outlineLevel="0" collapsed="false">
      <c r="A302" s="4" t="n">
        <v>30.2</v>
      </c>
      <c r="B302" s="140" t="n">
        <v>0.00147393011364884</v>
      </c>
    </row>
    <row r="303" customFormat="false" ht="12.8" hidden="false" customHeight="false" outlineLevel="0" collapsed="false">
      <c r="A303" s="4" t="n">
        <v>30.3</v>
      </c>
      <c r="B303" s="140" t="n">
        <v>0.00142144213377403</v>
      </c>
    </row>
    <row r="304" customFormat="false" ht="12.8" hidden="false" customHeight="false" outlineLevel="0" collapsed="false">
      <c r="A304" s="4" t="n">
        <v>30.4</v>
      </c>
      <c r="B304" s="140" t="n">
        <v>0.00137076697404853</v>
      </c>
    </row>
    <row r="305" customFormat="false" ht="12.8" hidden="false" customHeight="false" outlineLevel="0" collapsed="false">
      <c r="A305" s="4" t="n">
        <v>30.5</v>
      </c>
      <c r="B305" s="140" t="n">
        <v>0.00132184441377452</v>
      </c>
    </row>
    <row r="306" customFormat="false" ht="12.8" hidden="false" customHeight="false" outlineLevel="0" collapsed="false">
      <c r="A306" s="4" t="n">
        <v>30.6</v>
      </c>
      <c r="B306" s="140" t="n">
        <v>0.00127461613157618</v>
      </c>
    </row>
    <row r="307" customFormat="false" ht="12.8" hidden="false" customHeight="false" outlineLevel="0" collapsed="false">
      <c r="A307" s="4" t="n">
        <v>30.7</v>
      </c>
      <c r="B307" s="140" t="n">
        <v>0.0012290256497826</v>
      </c>
    </row>
    <row r="308" customFormat="false" ht="12.8" hidden="false" customHeight="false" outlineLevel="0" collapsed="false">
      <c r="A308" s="4" t="n">
        <v>30.8</v>
      </c>
      <c r="B308" s="140" t="n">
        <v>0.00118501828025621</v>
      </c>
    </row>
    <row r="309" customFormat="false" ht="12.8" hidden="false" customHeight="false" outlineLevel="0" collapsed="false">
      <c r="A309" s="4" t="n">
        <v>30.9</v>
      </c>
      <c r="B309" s="140" t="n">
        <v>0.00114254107163704</v>
      </c>
    </row>
    <row r="310" customFormat="false" ht="12.8" hidden="false" customHeight="false" outlineLevel="0" collapsed="false">
      <c r="A310" s="4" t="n">
        <v>31</v>
      </c>
      <c r="B310" s="140" t="n">
        <v>0.00110154275797372</v>
      </c>
    </row>
    <row r="311" customFormat="false" ht="12.8" hidden="false" customHeight="false" outlineLevel="0" collapsed="false">
      <c r="A311" s="4" t="n">
        <v>31.1</v>
      </c>
      <c r="B311" s="140" t="n">
        <v>0.00106197370871193</v>
      </c>
    </row>
    <row r="312" customFormat="false" ht="12.8" hidden="false" customHeight="false" outlineLevel="0" collapsed="false">
      <c r="A312" s="4" t="n">
        <v>31.2</v>
      </c>
      <c r="B312" s="140" t="n">
        <v>0.00102378588001169</v>
      </c>
    </row>
    <row r="313" customFormat="false" ht="12.8" hidden="false" customHeight="false" outlineLevel="0" collapsed="false">
      <c r="A313" s="4" t="n">
        <v>31.3</v>
      </c>
      <c r="B313" s="140" t="n">
        <v>0.000986932767364769</v>
      </c>
    </row>
    <row r="314" customFormat="false" ht="12.8" hidden="false" customHeight="false" outlineLevel="0" collapsed="false">
      <c r="A314" s="4" t="n">
        <v>31.4</v>
      </c>
      <c r="B314" s="140" t="n">
        <v>0.000951369359484194</v>
      </c>
    </row>
    <row r="315" customFormat="false" ht="12.8" hidden="false" customHeight="false" outlineLevel="0" collapsed="false">
      <c r="A315" s="4" t="n">
        <v>31.5</v>
      </c>
      <c r="B315" s="140" t="n">
        <v>0.000917052093437836</v>
      </c>
    </row>
    <row r="316" customFormat="false" ht="12.8" hidden="false" customHeight="false" outlineLevel="0" collapsed="false">
      <c r="A316" s="4" t="n">
        <v>31.6</v>
      </c>
      <c r="B316" s="140" t="n">
        <v>0.000883938810998479</v>
      </c>
    </row>
    <row r="317" customFormat="false" ht="12.8" hidden="false" customHeight="false" outlineLevel="0" collapsed="false">
      <c r="A317" s="4" t="n">
        <v>31.7</v>
      </c>
      <c r="B317" s="140" t="n">
        <v>0.000851988716183204</v>
      </c>
    </row>
    <row r="318" customFormat="false" ht="12.8" hidden="false" customHeight="false" outlineLevel="0" collapsed="false">
      <c r="A318" s="4" t="n">
        <v>31.8</v>
      </c>
      <c r="B318" s="140" t="n">
        <v>0.000821162333955068</v>
      </c>
    </row>
    <row r="319" customFormat="false" ht="12.8" hidden="false" customHeight="false" outlineLevel="0" collapsed="false">
      <c r="A319" s="4" t="n">
        <v>31.9</v>
      </c>
      <c r="B319" s="140" t="n">
        <v>0.000791421470060665</v>
      </c>
    </row>
    <row r="320" customFormat="false" ht="12.8" hidden="false" customHeight="false" outlineLevel="0" collapsed="false">
      <c r="A320" s="4" t="n">
        <v>32</v>
      </c>
      <c r="B320" s="140" t="n">
        <v>0.000762729171977284</v>
      </c>
    </row>
    <row r="321" customFormat="false" ht="12.8" hidden="false" customHeight="false" outlineLevel="0" collapsed="false">
      <c r="A321" s="4" t="n">
        <v>32.1</v>
      </c>
      <c r="B321" s="140" t="n">
        <v>0.000735049690943899</v>
      </c>
    </row>
    <row r="322" customFormat="false" ht="12.8" hidden="false" customHeight="false" outlineLevel="0" collapsed="false">
      <c r="A322" s="4" t="n">
        <v>32.2</v>
      </c>
      <c r="B322" s="140" t="n">
        <v>0.000708348445050563</v>
      </c>
    </row>
    <row r="323" customFormat="false" ht="12.8" hidden="false" customHeight="false" outlineLevel="0" collapsed="false">
      <c r="A323" s="4" t="n">
        <v>32.3</v>
      </c>
      <c r="B323" s="140" t="n">
        <v>0.00068259198336116</v>
      </c>
    </row>
    <row r="324" customFormat="false" ht="12.8" hidden="false" customHeight="false" outlineLevel="0" collapsed="false">
      <c r="A324" s="4" t="n">
        <v>32.4</v>
      </c>
      <c r="B324" s="140" t="n">
        <v>0.000657747951044822</v>
      </c>
    </row>
    <row r="325" customFormat="false" ht="12.8" hidden="false" customHeight="false" outlineLevel="0" collapsed="false">
      <c r="A325" s="4" t="n">
        <v>32.5</v>
      </c>
      <c r="B325" s="140" t="n">
        <v>0.000633785055491849</v>
      </c>
    </row>
    <row r="326" customFormat="false" ht="12.8" hidden="false" customHeight="false" outlineLevel="0" collapsed="false">
      <c r="A326" s="4" t="n">
        <v>32.6</v>
      </c>
      <c r="B326" s="140" t="n">
        <v>0.000610673033390138</v>
      </c>
    </row>
    <row r="327" customFormat="false" ht="12.8" hidden="false" customHeight="false" outlineLevel="0" collapsed="false">
      <c r="A327" s="4" t="n">
        <v>32.7</v>
      </c>
      <c r="B327" s="140" t="n">
        <v>0.000588382618738773</v>
      </c>
    </row>
    <row r="328" customFormat="false" ht="12.8" hidden="false" customHeight="false" outlineLevel="0" collapsed="false">
      <c r="A328" s="4" t="n">
        <v>32.8</v>
      </c>
      <c r="B328" s="140" t="n">
        <v>0.000566885511775667</v>
      </c>
    </row>
    <row r="329" customFormat="false" ht="12.8" hidden="false" customHeight="false" outlineLevel="0" collapsed="false">
      <c r="A329" s="4" t="n">
        <v>32.9</v>
      </c>
      <c r="B329" s="140" t="n">
        <v>0.000546154348796586</v>
      </c>
    </row>
    <row r="330" customFormat="false" ht="12.8" hidden="false" customHeight="false" outlineLevel="0" collapsed="false">
      <c r="A330" s="4" t="n">
        <v>33</v>
      </c>
      <c r="B330" s="140" t="n">
        <v>0.000526162672843363</v>
      </c>
    </row>
    <row r="331" customFormat="false" ht="12.8" hidden="false" customHeight="false" outlineLevel="0" collapsed="false">
      <c r="A331" s="4" t="n">
        <v>33.1</v>
      </c>
      <c r="B331" s="140" t="n">
        <v>0.000506884905239401</v>
      </c>
    </row>
    <row r="332" customFormat="false" ht="12.8" hidden="false" customHeight="false" outlineLevel="0" collapsed="false">
      <c r="A332" s="4" t="n">
        <v>33.2</v>
      </c>
      <c r="B332" s="140" t="n">
        <v>0.000488296317951066</v>
      </c>
    </row>
    <row r="333" customFormat="false" ht="12.8" hidden="false" customHeight="false" outlineLevel="0" collapsed="false">
      <c r="A333" s="4" t="n">
        <v>33.3</v>
      </c>
      <c r="B333" s="140" t="n">
        <v>0.000470373006753922</v>
      </c>
    </row>
    <row r="334" customFormat="false" ht="12.8" hidden="false" customHeight="false" outlineLevel="0" collapsed="false">
      <c r="A334" s="4" t="n">
        <v>33.4</v>
      </c>
      <c r="B334" s="140" t="n">
        <v>0.000453091865183191</v>
      </c>
    </row>
    <row r="335" customFormat="false" ht="12.8" hidden="false" customHeight="false" outlineLevel="0" collapsed="false">
      <c r="A335" s="4" t="n">
        <v>33.5</v>
      </c>
      <c r="B335" s="140" t="n">
        <v>0.000436430559248202</v>
      </c>
    </row>
    <row r="336" customFormat="false" ht="12.8" hidden="false" customHeight="false" outlineLevel="0" collapsed="false">
      <c r="A336" s="4" t="n">
        <v>33.6</v>
      </c>
      <c r="B336" s="140" t="n">
        <v>0.000420367502891028</v>
      </c>
    </row>
    <row r="337" customFormat="false" ht="12.8" hidden="false" customHeight="false" outlineLevel="0" collapsed="false">
      <c r="A337" s="4" t="n">
        <v>33.7</v>
      </c>
      <c r="B337" s="140" t="n">
        <v>0.000404881834169852</v>
      </c>
    </row>
    <row r="338" customFormat="false" ht="12.8" hidden="false" customHeight="false" outlineLevel="0" collapsed="false">
      <c r="A338" s="4" t="n">
        <v>33.8</v>
      </c>
      <c r="B338" s="140" t="n">
        <v>0.00038995339214808</v>
      </c>
    </row>
    <row r="339" customFormat="false" ht="12.8" hidden="false" customHeight="false" outlineLevel="0" collapsed="false">
      <c r="A339" s="4" t="n">
        <v>33.9</v>
      </c>
      <c r="B339" s="140" t="n">
        <v>0.000375562694470525</v>
      </c>
    </row>
    <row r="340" customFormat="false" ht="12.8" hidden="false" customHeight="false" outlineLevel="0" collapsed="false">
      <c r="A340" s="4" t="n">
        <v>34</v>
      </c>
      <c r="B340" s="140" t="n">
        <v>0.000361690915608452</v>
      </c>
    </row>
    <row r="341" customFormat="false" ht="12.8" hidden="false" customHeight="false" outlineLevel="0" collapsed="false">
      <c r="A341" s="4" t="n">
        <v>34.1</v>
      </c>
      <c r="B341" s="140" t="n">
        <v>0.000348319865755607</v>
      </c>
    </row>
    <row r="342" customFormat="false" ht="12.8" hidden="false" customHeight="false" outlineLevel="0" collapsed="false">
      <c r="A342" s="4" t="n">
        <v>34.2</v>
      </c>
      <c r="B342" s="140" t="n">
        <v>0.000335431970357778</v>
      </c>
    </row>
    <row r="343" customFormat="false" ht="12.8" hidden="false" customHeight="false" outlineLevel="0" collapsed="false">
      <c r="A343" s="4" t="n">
        <v>34.3</v>
      </c>
      <c r="B343" s="140" t="n">
        <v>0.000323010250258763</v>
      </c>
    </row>
    <row r="344" customFormat="false" ht="12.8" hidden="false" customHeight="false" outlineLevel="0" collapsed="false">
      <c r="A344" s="4" t="n">
        <v>34.4</v>
      </c>
      <c r="B344" s="140" t="n">
        <v>0.000311038302446084</v>
      </c>
    </row>
    <row r="345" customFormat="false" ht="12.8" hidden="false" customHeight="false" outlineLevel="0" collapsed="false">
      <c r="A345" s="4" t="n">
        <v>34.5</v>
      </c>
      <c r="B345" s="140" t="n">
        <v>0.000299500281380036</v>
      </c>
    </row>
    <row r="346" customFormat="false" ht="12.8" hidden="false" customHeight="false" outlineLevel="0" collapsed="false">
      <c r="A346" s="4" t="n">
        <v>34.6</v>
      </c>
      <c r="B346" s="140" t="n">
        <v>0.000288380880890157</v>
      </c>
    </row>
    <row r="347" customFormat="false" ht="12.8" hidden="false" customHeight="false" outlineLevel="0" collapsed="false">
      <c r="A347" s="4" t="n">
        <v>34.7</v>
      </c>
      <c r="B347" s="140" t="n">
        <v>0.000277665316623449</v>
      </c>
    </row>
    <row r="348" customFormat="false" ht="12.8" hidden="false" customHeight="false" outlineLevel="0" collapsed="false">
      <c r="A348" s="4" t="n">
        <v>34.8</v>
      </c>
      <c r="B348" s="140" t="n">
        <v>0.000267339309029144</v>
      </c>
    </row>
    <row r="349" customFormat="false" ht="12.8" hidden="false" customHeight="false" outlineLevel="0" collapsed="false">
      <c r="A349" s="4" t="n">
        <v>34.9</v>
      </c>
      <c r="B349" s="140" t="n">
        <v>0.00025738906686506</v>
      </c>
    </row>
    <row r="350" customFormat="false" ht="12.8" hidden="false" customHeight="false" outlineLevel="0" collapsed="false">
      <c r="A350" s="4" t="n">
        <v>35</v>
      </c>
      <c r="B350" s="140" t="n">
        <v>0.000247801271211041</v>
      </c>
    </row>
    <row r="351" customFormat="false" ht="12.8" hidden="false" customHeight="false" outlineLevel="0" collapsed="false">
      <c r="A351" s="4" t="n">
        <v>35.1</v>
      </c>
      <c r="B351" s="140" t="n">
        <v>0.000238563059975229</v>
      </c>
    </row>
    <row r="352" customFormat="false" ht="12.8" hidden="false" customHeight="false" outlineLevel="0" collapsed="false">
      <c r="A352" s="4" t="n">
        <v>35.2</v>
      </c>
      <c r="B352" s="140" t="n">
        <v>0.000229662012879313</v>
      </c>
    </row>
    <row r="353" customFormat="false" ht="12.8" hidden="false" customHeight="false" outlineLevel="0" collapsed="false">
      <c r="A353" s="4" t="n">
        <v>35.3</v>
      </c>
      <c r="B353" s="140" t="n">
        <v>0.000221086136909207</v>
      </c>
    </row>
    <row r="354" customFormat="false" ht="12.8" hidden="false" customHeight="false" outlineLevel="0" collapsed="false">
      <c r="A354" s="4" t="n">
        <v>35.4</v>
      </c>
      <c r="B354" s="140" t="n">
        <v>0.000212823852217942</v>
      </c>
    </row>
    <row r="355" customFormat="false" ht="12.8" hidden="false" customHeight="false" outlineLevel="0" collapsed="false">
      <c r="A355" s="4" t="n">
        <v>35.5</v>
      </c>
      <c r="B355" s="140" t="n">
        <v>0.000204863978467877</v>
      </c>
    </row>
    <row r="356" customFormat="false" ht="12.8" hidden="false" customHeight="false" outlineLevel="0" collapsed="false">
      <c r="A356" s="4" t="n">
        <v>35.6</v>
      </c>
      <c r="B356" s="140" t="n">
        <v>0.000197195721599656</v>
      </c>
    </row>
    <row r="357" customFormat="false" ht="12.8" hidden="false" customHeight="false" outlineLevel="0" collapsed="false">
      <c r="A357" s="4" t="n">
        <v>35.7</v>
      </c>
      <c r="B357" s="140" t="n">
        <v>0.000189808661015643</v>
      </c>
    </row>
    <row r="358" customFormat="false" ht="12.8" hidden="false" customHeight="false" outlineLevel="0" collapsed="false">
      <c r="A358" s="4" t="n">
        <v>35.8</v>
      </c>
      <c r="B358" s="140" t="n">
        <v>0.000182692737165872</v>
      </c>
    </row>
    <row r="359" customFormat="false" ht="12.8" hidden="false" customHeight="false" outlineLevel="0" collapsed="false">
      <c r="A359" s="4" t="n">
        <v>35.9</v>
      </c>
      <c r="B359" s="140" t="n">
        <v>0.000175838239524859</v>
      </c>
    </row>
    <row r="360" customFormat="false" ht="12.8" hidden="false" customHeight="false" outlineLevel="0" collapsed="false">
      <c r="A360" s="4" t="n">
        <v>36</v>
      </c>
      <c r="B360" s="140" t="n">
        <v>0.000169235794947905</v>
      </c>
    </row>
    <row r="361" customFormat="false" ht="12.8" hidden="false" customHeight="false" outlineLevel="0" collapsed="false">
      <c r="A361" s="4" t="n">
        <v>36.1</v>
      </c>
      <c r="B361" s="140" t="n">
        <v>0.000162876356395813</v>
      </c>
    </row>
    <row r="362" customFormat="false" ht="12.8" hidden="false" customHeight="false" outlineLevel="0" collapsed="false">
      <c r="A362" s="4" t="n">
        <v>36.2</v>
      </c>
      <c r="B362" s="140" t="n">
        <v>0.000156751192017233</v>
      </c>
    </row>
    <row r="363" customFormat="false" ht="12.8" hidden="false" customHeight="false" outlineLevel="0" collapsed="false">
      <c r="A363" s="4" t="n">
        <v>36.3</v>
      </c>
      <c r="B363" s="140" t="n">
        <v>0.00015085187457812</v>
      </c>
    </row>
    <row r="364" customFormat="false" ht="12.8" hidden="false" customHeight="false" outlineLevel="0" collapsed="false">
      <c r="A364" s="4" t="n">
        <v>36.4</v>
      </c>
      <c r="B364" s="140" t="n">
        <v>0.000145170271228053</v>
      </c>
    </row>
    <row r="365" customFormat="false" ht="12.8" hidden="false" customHeight="false" outlineLevel="0" collapsed="false">
      <c r="A365" s="4" t="n">
        <v>36.5</v>
      </c>
      <c r="B365" s="140" t="n">
        <v>0.000139698533593458</v>
      </c>
    </row>
    <row r="366" customFormat="false" ht="12.8" hidden="false" customHeight="false" outlineLevel="0" collapsed="false">
      <c r="A366" s="4" t="n">
        <v>36.6</v>
      </c>
      <c r="B366" s="140" t="n">
        <v>0.000134429088188009</v>
      </c>
    </row>
    <row r="367" customFormat="false" ht="12.8" hidden="false" customHeight="false" outlineLevel="0" collapsed="false">
      <c r="A367" s="4" t="n">
        <v>36.7</v>
      </c>
      <c r="B367" s="140" t="n">
        <v>0.00012935462713076</v>
      </c>
    </row>
    <row r="368" customFormat="false" ht="12.8" hidden="false" customHeight="false" outlineLevel="0" collapsed="false">
      <c r="A368" s="4" t="n">
        <v>36.8</v>
      </c>
      <c r="B368" s="140" t="n">
        <v>0.000124468099162802</v>
      </c>
    </row>
    <row r="369" customFormat="false" ht="12.8" hidden="false" customHeight="false" outlineLevel="0" collapsed="false">
      <c r="A369" s="4" t="n">
        <v>36.9</v>
      </c>
      <c r="B369" s="140" t="n">
        <v>0.00011976270095348</v>
      </c>
    </row>
    <row r="370" customFormat="false" ht="12.8" hidden="false" customHeight="false" outlineLevel="0" collapsed="false">
      <c r="A370" s="4" t="n">
        <v>37</v>
      </c>
      <c r="B370" s="140" t="n">
        <v>0.000115231868687472</v>
      </c>
    </row>
    <row r="371" customFormat="false" ht="12.8" hidden="false" customHeight="false" outlineLevel="0" collapsed="false">
      <c r="A371" s="4" t="n">
        <v>37.1</v>
      </c>
      <c r="B371" s="140" t="n">
        <v>0.000110869269924217</v>
      </c>
    </row>
    <row r="372" customFormat="false" ht="12.8" hidden="false" customHeight="false" outlineLevel="0" collapsed="false">
      <c r="A372" s="4" t="n">
        <v>37.2</v>
      </c>
      <c r="B372" s="140" t="n">
        <v>0.000106668795721476</v>
      </c>
    </row>
    <row r="373" customFormat="false" ht="12.8" hidden="false" customHeight="false" outlineLevel="0" collapsed="false">
      <c r="A373" s="4" t="n">
        <v>37.3</v>
      </c>
      <c r="B373" s="140" t="n">
        <v>0.000102624553014968</v>
      </c>
    </row>
    <row r="374" customFormat="false" ht="12.8" hidden="false" customHeight="false" outlineLevel="0" collapsed="false">
      <c r="A374" s="4" t="n">
        <v>37.4</v>
      </c>
      <c r="B374" s="140" t="n">
        <v>9.87308572463004E-005</v>
      </c>
    </row>
    <row r="375" customFormat="false" ht="12.8" hidden="false" customHeight="false" outlineLevel="0" collapsed="false">
      <c r="A375" s="4" t="n">
        <v>37.5</v>
      </c>
      <c r="B375" s="140" t="n">
        <v>9.49822252315827E-005</v>
      </c>
    </row>
    <row r="376" customFormat="false" ht="12.8" hidden="false" customHeight="false" outlineLevel="0" collapsed="false">
      <c r="A376" s="4" t="n">
        <v>37.6</v>
      </c>
      <c r="B376" s="140" t="n">
        <v>9.13733682633585E-005</v>
      </c>
    </row>
    <row r="377" customFormat="false" ht="12.8" hidden="false" customHeight="false" outlineLevel="0" collapsed="false">
      <c r="A377" s="4" t="n">
        <v>37.7</v>
      </c>
      <c r="B377" s="140" t="n">
        <v>8.78991854386704E-005</v>
      </c>
    </row>
    <row r="378" customFormat="false" ht="12.8" hidden="false" customHeight="false" outlineLevel="0" collapsed="false">
      <c r="A378" s="4" t="n">
        <v>37.8</v>
      </c>
      <c r="B378" s="140" t="n">
        <v>8.45547572062889E-005</v>
      </c>
    </row>
    <row r="379" customFormat="false" ht="12.8" hidden="false" customHeight="false" outlineLevel="0" collapsed="false">
      <c r="A379" s="4" t="n">
        <v>37.9</v>
      </c>
      <c r="B379" s="140" t="n">
        <v>8.13353391263242E-005</v>
      </c>
    </row>
    <row r="380" customFormat="false" ht="12.8" hidden="false" customHeight="false" outlineLevel="0" collapsed="false">
      <c r="A380" s="4" t="n">
        <v>38</v>
      </c>
      <c r="B380" s="140" t="n">
        <v>7.82363558356365E-005</v>
      </c>
    </row>
    <row r="381" customFormat="false" ht="12.8" hidden="false" customHeight="false" outlineLevel="0" collapsed="false">
      <c r="A381" s="4" t="n">
        <v>38.1</v>
      </c>
      <c r="B381" s="140" t="n">
        <v>7.52533952126409E-005</v>
      </c>
    </row>
    <row r="382" customFormat="false" ht="12.8" hidden="false" customHeight="false" outlineLevel="0" collapsed="false">
      <c r="A382" s="4" t="n">
        <v>38.2</v>
      </c>
      <c r="B382" s="140" t="n">
        <v>7.23822027352917E-005</v>
      </c>
    </row>
    <row r="383" customFormat="false" ht="12.8" hidden="false" customHeight="false" outlineLevel="0" collapsed="false">
      <c r="A383" s="4" t="n">
        <v>38.3</v>
      </c>
      <c r="B383" s="140" t="n">
        <v>6.96186760262036E-005</v>
      </c>
    </row>
    <row r="384" customFormat="false" ht="12.8" hidden="false" customHeight="false" outlineLevel="0" collapsed="false">
      <c r="A384" s="4" t="n">
        <v>38.4</v>
      </c>
      <c r="B384" s="140" t="n">
        <v>6.69588595790449E-005</v>
      </c>
    </row>
    <row r="385" customFormat="false" ht="12.8" hidden="false" customHeight="false" outlineLevel="0" collapsed="false">
      <c r="A385" s="4" t="n">
        <v>38.5</v>
      </c>
      <c r="B385" s="140" t="n">
        <v>6.43989396605019E-005</v>
      </c>
    </row>
    <row r="386" customFormat="false" ht="12.8" hidden="false" customHeight="false" outlineLevel="0" collapsed="false">
      <c r="A386" s="4" t="n">
        <v>38.6</v>
      </c>
      <c r="B386" s="140" t="n">
        <v>6.19352393822858E-005</v>
      </c>
    </row>
    <row r="387" customFormat="false" ht="12.8" hidden="false" customHeight="false" outlineLevel="0" collapsed="false">
      <c r="A387" s="4" t="n">
        <v>38.7</v>
      </c>
      <c r="B387" s="140" t="n">
        <v>5.95642139378043E-005</v>
      </c>
    </row>
    <row r="388" customFormat="false" ht="12.8" hidden="false" customHeight="false" outlineLevel="0" collapsed="false">
      <c r="A388" s="4" t="n">
        <v>38.8</v>
      </c>
      <c r="B388" s="140" t="n">
        <v>5.72824459982872E-005</v>
      </c>
    </row>
    <row r="389" customFormat="false" ht="12.8" hidden="false" customHeight="false" outlineLevel="0" collapsed="false">
      <c r="A389" s="4" t="n">
        <v>38.9</v>
      </c>
      <c r="B389" s="140" t="n">
        <v>5.50866412633013E-005</v>
      </c>
    </row>
    <row r="390" customFormat="false" ht="12.8" hidden="false" customHeight="false" outlineLevel="0" collapsed="false">
      <c r="A390" s="4" t="n">
        <v>39</v>
      </c>
      <c r="B390" s="140" t="n">
        <v>5.29736241607388E-005</v>
      </c>
    </row>
    <row r="391" customFormat="false" ht="12.8" hidden="false" customHeight="false" outlineLevel="0" collapsed="false">
      <c r="A391" s="4" t="n">
        <v>39.1</v>
      </c>
      <c r="B391" s="140" t="n">
        <v>5.09403336915152E-005</v>
      </c>
    </row>
    <row r="392" customFormat="false" ht="12.8" hidden="false" customHeight="false" outlineLevel="0" collapsed="false">
      <c r="A392" s="4" t="n">
        <v>39.2</v>
      </c>
      <c r="B392" s="140" t="n">
        <v>4.89838194143413E-005</v>
      </c>
    </row>
    <row r="393" customFormat="false" ht="12.8" hidden="false" customHeight="false" outlineLevel="0" collapsed="false">
      <c r="A393" s="4" t="n">
        <v>39.3</v>
      </c>
      <c r="B393" s="140" t="n">
        <v>4.71012375660861E-005</v>
      </c>
    </row>
    <row r="394" customFormat="false" ht="12.8" hidden="false" customHeight="false" outlineLevel="0" collapsed="false">
      <c r="A394" s="4" t="n">
        <v>39.4</v>
      </c>
      <c r="B394" s="140" t="n">
        <v>4.52898473133689E-005</v>
      </c>
    </row>
    <row r="395" customFormat="false" ht="12.8" hidden="false" customHeight="false" outlineLevel="0" collapsed="false">
      <c r="A395" s="4" t="n">
        <v>39.5</v>
      </c>
      <c r="B395" s="140" t="n">
        <v>4.35470071311582E-005</v>
      </c>
    </row>
    <row r="396" customFormat="false" ht="12.8" hidden="false" customHeight="false" outlineLevel="0" collapsed="false">
      <c r="A396" s="4" t="n">
        <v>39.6</v>
      </c>
      <c r="B396" s="140" t="n">
        <v>4.18701713042728E-005</v>
      </c>
    </row>
    <row r="397" customFormat="false" ht="12.8" hidden="false" customHeight="false" outlineLevel="0" collapsed="false">
      <c r="A397" s="4" t="n">
        <v>39.7</v>
      </c>
      <c r="B397" s="140" t="n">
        <v>4.02568865478163E-005</v>
      </c>
    </row>
    <row r="398" customFormat="false" ht="12.8" hidden="false" customHeight="false" outlineLevel="0" collapsed="false">
      <c r="A398" s="4" t="n">
        <v>39.8</v>
      </c>
      <c r="B398" s="140" t="n">
        <v>3.87047887426822E-005</v>
      </c>
    </row>
    <row r="399" customFormat="false" ht="12.8" hidden="false" customHeight="false" outlineLevel="0" collapsed="false">
      <c r="A399" s="4" t="n">
        <v>39.9</v>
      </c>
      <c r="B399" s="140" t="n">
        <v>3.72115997823936E-005</v>
      </c>
    </row>
    <row r="400" customFormat="false" ht="12.8" hidden="false" customHeight="false" outlineLevel="0" collapsed="false">
      <c r="A400" s="4" t="n">
        <v>40</v>
      </c>
      <c r="B400" s="140" t="n">
        <v>3.57751245276552E-005</v>
      </c>
    </row>
    <row r="401" customFormat="false" ht="12.8" hidden="false" customHeight="false" outlineLevel="0" collapsed="false">
      <c r="A401" s="4" t="n">
        <v>40.1</v>
      </c>
      <c r="B401" s="140" t="n">
        <v>3.43932478650953E-005</v>
      </c>
    </row>
    <row r="402" customFormat="false" ht="12.8" hidden="false" customHeight="false" outlineLevel="0" collapsed="false">
      <c r="A402" s="4" t="n">
        <v>40.2</v>
      </c>
      <c r="B402" s="140" t="n">
        <v>3.3063931866799E-005</v>
      </c>
    </row>
    <row r="403" customFormat="false" ht="12.8" hidden="false" customHeight="false" outlineLevel="0" collapsed="false">
      <c r="A403" s="4" t="n">
        <v>40.3</v>
      </c>
      <c r="B403" s="140" t="n">
        <v>3.17852130473229E-005</v>
      </c>
    </row>
    <row r="404" customFormat="false" ht="12.8" hidden="false" customHeight="false" outlineLevel="0" collapsed="false">
      <c r="A404" s="4" t="n">
        <v>40.4</v>
      </c>
      <c r="B404" s="140" t="n">
        <v>3.05551997149966E-005</v>
      </c>
    </row>
    <row r="405" customFormat="false" ht="12.8" hidden="false" customHeight="false" outlineLevel="0" collapsed="false">
      <c r="A405" s="4" t="n">
        <v>40.5</v>
      </c>
      <c r="B405" s="140" t="n">
        <v>2.93720694144022E-005</v>
      </c>
    </row>
    <row r="406" customFormat="false" ht="12.8" hidden="false" customHeight="false" outlineLevel="0" collapsed="false">
      <c r="A406" s="4" t="n">
        <v>40.6</v>
      </c>
      <c r="B406" s="140" t="n">
        <v>2.8234066457032E-005</v>
      </c>
    </row>
    <row r="407" customFormat="false" ht="12.8" hidden="false" customHeight="false" outlineLevel="0" collapsed="false">
      <c r="A407" s="4" t="n">
        <v>40.7</v>
      </c>
      <c r="B407" s="140" t="n">
        <v>2.71394995372071E-005</v>
      </c>
    </row>
    <row r="408" customFormat="false" ht="12.8" hidden="false" customHeight="false" outlineLevel="0" collapsed="false">
      <c r="A408" s="4" t="n">
        <v>40.8</v>
      </c>
      <c r="B408" s="140" t="n">
        <v>2.60867394304366E-005</v>
      </c>
    </row>
    <row r="409" customFormat="false" ht="12.8" hidden="false" customHeight="false" outlineLevel="0" collapsed="false">
      <c r="A409" s="4" t="n">
        <v>40.9</v>
      </c>
      <c r="B409" s="140" t="n">
        <v>2.50742167714823E-005</v>
      </c>
    </row>
    <row r="410" customFormat="false" ht="12.8" hidden="false" customHeight="false" outlineLevel="0" collapsed="false">
      <c r="A410" s="4" t="n">
        <v>41</v>
      </c>
      <c r="B410" s="140" t="n">
        <v>2.41004199094834E-005</v>
      </c>
    </row>
    <row r="411" customFormat="false" ht="12.8" hidden="false" customHeight="false" outlineLevel="0" collapsed="false">
      <c r="A411" s="4" t="n">
        <v>41.1</v>
      </c>
      <c r="B411" s="140" t="n">
        <v>2.31638928375715E-005</v>
      </c>
    </row>
    <row r="412" customFormat="false" ht="12.8" hidden="false" customHeight="false" outlineLevel="0" collapsed="false">
      <c r="A412" s="4" t="n">
        <v>41.2</v>
      </c>
      <c r="B412" s="140" t="n">
        <v>2.22632331944942E-005</v>
      </c>
    </row>
    <row r="413" customFormat="false" ht="12.8" hidden="false" customHeight="false" outlineLevel="0" collapsed="false">
      <c r="A413" s="4" t="n">
        <v>41.3</v>
      </c>
      <c r="B413" s="140" t="n">
        <v>2.1397090335841E-005</v>
      </c>
    </row>
    <row r="414" customFormat="false" ht="12.8" hidden="false" customHeight="false" outlineLevel="0" collapsed="false">
      <c r="A414" s="4" t="n">
        <v>41.4</v>
      </c>
      <c r="B414" s="140" t="n">
        <v>2.05641634725401E-005</v>
      </c>
    </row>
    <row r="415" customFormat="false" ht="12.8" hidden="false" customHeight="false" outlineLevel="0" collapsed="false">
      <c r="A415" s="4" t="n">
        <v>41.5</v>
      </c>
      <c r="B415" s="140" t="n">
        <v>1.97631998743718E-005</v>
      </c>
    </row>
    <row r="416" customFormat="false" ht="12.8" hidden="false" customHeight="false" outlineLevel="0" collapsed="false">
      <c r="A416" s="4" t="n">
        <v>41.6</v>
      </c>
      <c r="B416" s="140" t="n">
        <v>1.89929931363118E-005</v>
      </c>
    </row>
    <row r="417" customFormat="false" ht="12.8" hidden="false" customHeight="false" outlineLevel="0" collapsed="false">
      <c r="A417" s="4" t="n">
        <v>41.7</v>
      </c>
      <c r="B417" s="140" t="n">
        <v>1.82523815055918E-005</v>
      </c>
    </row>
    <row r="418" customFormat="false" ht="12.8" hidden="false" customHeight="false" outlineLevel="0" collapsed="false">
      <c r="A418" s="4" t="n">
        <v>41.8</v>
      </c>
      <c r="B418" s="140" t="n">
        <v>1.75402462674291E-005</v>
      </c>
    </row>
    <row r="419" customFormat="false" ht="12.8" hidden="false" customHeight="false" outlineLevel="0" collapsed="false">
      <c r="A419" s="4" t="n">
        <v>41.9</v>
      </c>
      <c r="B419" s="140" t="n">
        <v>1.68555101874436E-005</v>
      </c>
    </row>
    <row r="420" customFormat="false" ht="12.8" hidden="false" customHeight="false" outlineLevel="0" collapsed="false">
      <c r="A420" s="4" t="n">
        <v>42</v>
      </c>
      <c r="B420" s="140" t="n">
        <v>1.61971360088445E-005</v>
      </c>
    </row>
    <row r="421" customFormat="false" ht="12.8" hidden="false" customHeight="false" outlineLevel="0" collapsed="false">
      <c r="A421" s="4" t="n">
        <v>42.1</v>
      </c>
      <c r="B421" s="140" t="n">
        <v>1.55641250025301E-005</v>
      </c>
    </row>
    <row r="422" customFormat="false" ht="12.8" hidden="false" customHeight="false" outlineLevel="0" collapsed="false">
      <c r="A422" s="4" t="n">
        <v>42.2</v>
      </c>
      <c r="B422" s="140" t="n">
        <v>1.49555155683052E-005</v>
      </c>
    </row>
    <row r="423" customFormat="false" ht="12.8" hidden="false" customHeight="false" outlineLevel="0" collapsed="false">
      <c r="A423" s="4" t="n">
        <v>42.3</v>
      </c>
      <c r="B423" s="140" t="n">
        <v>1.43703818854762E-005</v>
      </c>
    </row>
    <row r="424" customFormat="false" ht="12.8" hidden="false" customHeight="false" outlineLevel="0" collapsed="false">
      <c r="A424" s="4" t="n">
        <v>42.4</v>
      </c>
      <c r="B424" s="140" t="n">
        <v>1.38078326111432E-005</v>
      </c>
    </row>
    <row r="425" customFormat="false" ht="12.8" hidden="false" customHeight="false" outlineLevel="0" collapsed="false">
      <c r="A425" s="4" t="n">
        <v>42.5</v>
      </c>
      <c r="B425" s="140" t="n">
        <v>1.32670096245615E-005</v>
      </c>
    </row>
    <row r="426" customFormat="false" ht="12.8" hidden="false" customHeight="false" outlineLevel="0" collapsed="false">
      <c r="A426" s="4" t="n">
        <v>42.6</v>
      </c>
      <c r="B426" s="140" t="n">
        <v>1.27470868159986E-005</v>
      </c>
    </row>
    <row r="427" customFormat="false" ht="12.8" hidden="false" customHeight="false" outlineLevel="0" collapsed="false">
      <c r="A427" s="4" t="n">
        <v>42.7</v>
      </c>
      <c r="B427" s="140" t="n">
        <v>1.22472689185613E-005</v>
      </c>
    </row>
    <row r="428" customFormat="false" ht="12.8" hidden="false" customHeight="false" outlineLevel="0" collapsed="false">
      <c r="A428" s="4" t="n">
        <v>42.8</v>
      </c>
      <c r="B428" s="140" t="n">
        <v>1.17667903815239E-005</v>
      </c>
    </row>
    <row r="429" customFormat="false" ht="12.8" hidden="false" customHeight="false" outlineLevel="0" collapsed="false">
      <c r="A429" s="4" t="n">
        <v>42.9</v>
      </c>
      <c r="B429" s="140" t="n">
        <v>1.13049142837276E-005</v>
      </c>
    </row>
    <row r="430" customFormat="false" ht="12.8" hidden="false" customHeight="false" outlineLevel="0" collapsed="false">
      <c r="A430" s="4" t="n">
        <v>43</v>
      </c>
      <c r="B430" s="140" t="n">
        <v>1.08609312856778E-005</v>
      </c>
    </row>
    <row r="431" customFormat="false" ht="12.8" hidden="false" customHeight="false" outlineLevel="0" collapsed="false">
      <c r="A431" s="4" t="n">
        <v>43.1</v>
      </c>
      <c r="B431" s="140" t="n">
        <v>1.04341586190025E-005</v>
      </c>
    </row>
    <row r="432" customFormat="false" ht="12.8" hidden="false" customHeight="false" outlineLevel="0" collapsed="false">
      <c r="A432" s="4" t="n">
        <v>43.2</v>
      </c>
      <c r="B432" s="140" t="n">
        <v>1.00239391119848E-005</v>
      </c>
    </row>
    <row r="433" customFormat="false" ht="12.8" hidden="false" customHeight="false" outlineLevel="0" collapsed="false">
      <c r="A433" s="4" t="n">
        <v>43.3</v>
      </c>
      <c r="B433" s="140" t="n">
        <v>9.6296402499234E-006</v>
      </c>
    </row>
    <row r="434" customFormat="false" ht="12.8" hidden="false" customHeight="false" outlineLevel="0" collapsed="false">
      <c r="A434" s="4" t="n">
        <v>43.4</v>
      </c>
      <c r="B434" s="140" t="n">
        <v>9.25065326911481E-006</v>
      </c>
    </row>
    <row r="435" customFormat="false" ht="12.8" hidden="false" customHeight="false" outlineLevel="0" collapsed="false">
      <c r="A435" s="4" t="n">
        <v>43.5</v>
      </c>
      <c r="B435" s="140" t="n">
        <v>8.88639228329356E-006</v>
      </c>
    </row>
    <row r="436" customFormat="false" ht="12.8" hidden="false" customHeight="false" outlineLevel="0" collapsed="false">
      <c r="A436" s="4" t="n">
        <v>43.6</v>
      </c>
      <c r="B436" s="140" t="n">
        <v>8.53629344140268E-006</v>
      </c>
    </row>
    <row r="437" customFormat="false" ht="12.8" hidden="false" customHeight="false" outlineLevel="0" collapsed="false">
      <c r="A437" s="4" t="n">
        <v>43.7</v>
      </c>
      <c r="B437" s="140" t="n">
        <v>8.19981411560647E-006</v>
      </c>
    </row>
    <row r="438" customFormat="false" ht="12.8" hidden="false" customHeight="false" outlineLevel="0" collapsed="false">
      <c r="A438" s="4" t="n">
        <v>43.8</v>
      </c>
      <c r="B438" s="140" t="n">
        <v>7.87643211849285E-006</v>
      </c>
    </row>
    <row r="439" customFormat="false" ht="12.8" hidden="false" customHeight="false" outlineLevel="0" collapsed="false">
      <c r="A439" s="4" t="n">
        <v>43.9</v>
      </c>
      <c r="B439" s="140" t="n">
        <v>7.56564494844752E-006</v>
      </c>
    </row>
    <row r="440" customFormat="false" ht="12.8" hidden="false" customHeight="false" outlineLevel="0" collapsed="false">
      <c r="A440" s="4" t="n">
        <v>44</v>
      </c>
      <c r="B440" s="140" t="n">
        <v>7.26696906221716E-006</v>
      </c>
    </row>
    <row r="441" customFormat="false" ht="12.8" hidden="false" customHeight="false" outlineLevel="0" collapsed="false">
      <c r="A441" s="4" t="n">
        <v>44.1</v>
      </c>
      <c r="B441" s="140" t="n">
        <v>6.97993917371079E-006</v>
      </c>
    </row>
    <row r="442" customFormat="false" ht="12.8" hidden="false" customHeight="false" outlineLevel="0" collapsed="false">
      <c r="A442" s="4" t="n">
        <v>44.2</v>
      </c>
      <c r="B442" s="140" t="n">
        <v>6.70410757812145E-006</v>
      </c>
    </row>
    <row r="443" customFormat="false" ht="12.8" hidden="false" customHeight="false" outlineLevel="0" collapsed="false">
      <c r="A443" s="4" t="n">
        <v>44.3</v>
      </c>
      <c r="B443" s="140" t="n">
        <v>6.43904350048033E-006</v>
      </c>
    </row>
    <row r="444" customFormat="false" ht="12.8" hidden="false" customHeight="false" outlineLevel="0" collapsed="false">
      <c r="A444" s="4" t="n">
        <v>44.4</v>
      </c>
      <c r="B444" s="140" t="n">
        <v>6.18433246778571E-006</v>
      </c>
    </row>
    <row r="445" customFormat="false" ht="12.8" hidden="false" customHeight="false" outlineLevel="0" collapsed="false">
      <c r="A445" s="4" t="n">
        <v>44.5</v>
      </c>
      <c r="B445" s="140" t="n">
        <v>5.93957570387892E-006</v>
      </c>
    </row>
    <row r="446" customFormat="false" ht="12.8" hidden="false" customHeight="false" outlineLevel="0" collapsed="false">
      <c r="A446" s="4" t="n">
        <v>44.6</v>
      </c>
      <c r="B446" s="140" t="n">
        <v>5.70438954626585E-006</v>
      </c>
    </row>
    <row r="447" customFormat="false" ht="12.8" hidden="false" customHeight="false" outlineLevel="0" collapsed="false">
      <c r="A447" s="4" t="n">
        <v>44.7</v>
      </c>
      <c r="B447" s="140" t="n">
        <v>5.47840488411116E-006</v>
      </c>
    </row>
    <row r="448" customFormat="false" ht="12.8" hidden="false" customHeight="false" outlineLevel="0" collapsed="false">
      <c r="A448" s="4" t="n">
        <v>44.8</v>
      </c>
      <c r="B448" s="140" t="n">
        <v>5.2612666166581E-006</v>
      </c>
    </row>
    <row r="449" customFormat="false" ht="12.8" hidden="false" customHeight="false" outlineLevel="0" collapsed="false">
      <c r="A449" s="4" t="n">
        <v>44.9</v>
      </c>
      <c r="B449" s="140" t="n">
        <v>5.05263313135201E-006</v>
      </c>
    </row>
    <row r="450" customFormat="false" ht="12.8" hidden="false" customHeight="false" outlineLevel="0" collapsed="false">
      <c r="A450" s="4" t="n">
        <v>45</v>
      </c>
      <c r="B450" s="140" t="n">
        <v>4.85217580097079E-006</v>
      </c>
    </row>
    <row r="451" customFormat="false" ht="12.8" hidden="false" customHeight="false" outlineLevel="0" collapsed="false">
      <c r="A451" s="4" t="n">
        <v>45.1</v>
      </c>
      <c r="B451" s="140" t="n">
        <v>4.65957849908854E-006</v>
      </c>
    </row>
    <row r="452" customFormat="false" ht="12.8" hidden="false" customHeight="false" outlineLevel="0" collapsed="false">
      <c r="A452" s="4" t="n">
        <v>45.2</v>
      </c>
      <c r="B452" s="140" t="n">
        <v>4.47453713322259E-006</v>
      </c>
    </row>
    <row r="453" customFormat="false" ht="12.8" hidden="false" customHeight="false" outlineLevel="0" collapsed="false">
      <c r="A453" s="4" t="n">
        <v>45.3</v>
      </c>
      <c r="B453" s="140" t="n">
        <v>4.29675919503567E-006</v>
      </c>
    </row>
    <row r="454" customFormat="false" ht="12.8" hidden="false" customHeight="false" outlineLevel="0" collapsed="false">
      <c r="A454" s="4" t="n">
        <v>45.4</v>
      </c>
      <c r="B454" s="140" t="n">
        <v>4.12596332698675E-006</v>
      </c>
    </row>
    <row r="455" customFormat="false" ht="12.8" hidden="false" customHeight="false" outlineLevel="0" collapsed="false">
      <c r="A455" s="4" t="n">
        <v>45.5</v>
      </c>
      <c r="B455" s="140" t="n">
        <v>3.96187890484517E-006</v>
      </c>
    </row>
    <row r="456" customFormat="false" ht="12.8" hidden="false" customHeight="false" outlineLevel="0" collapsed="false">
      <c r="A456" s="4" t="n">
        <v>45.6</v>
      </c>
      <c r="B456" s="140" t="n">
        <v>3.80424563550234E-006</v>
      </c>
    </row>
    <row r="457" customFormat="false" ht="12.8" hidden="false" customHeight="false" outlineLevel="0" collapsed="false">
      <c r="A457" s="4" t="n">
        <v>45.7</v>
      </c>
      <c r="B457" s="140" t="n">
        <v>3.65281316953502E-006</v>
      </c>
    </row>
    <row r="458" customFormat="false" ht="12.8" hidden="false" customHeight="false" outlineLevel="0" collapsed="false">
      <c r="A458" s="4" t="n">
        <v>45.8</v>
      </c>
      <c r="B458" s="140" t="n">
        <v>3.50734072799349E-006</v>
      </c>
    </row>
    <row r="459" customFormat="false" ht="12.8" hidden="false" customHeight="false" outlineLevel="0" collapsed="false">
      <c r="A459" s="4" t="n">
        <v>45.9</v>
      </c>
      <c r="B459" s="140" t="n">
        <v>3.36759674290511E-006</v>
      </c>
    </row>
    <row r="460" customFormat="false" ht="12.8" hidden="false" customHeight="false" outlineLevel="0" collapsed="false">
      <c r="A460" s="4" t="n">
        <v>46</v>
      </c>
      <c r="B460" s="140" t="n">
        <v>3.23335851100249E-006</v>
      </c>
    </row>
    <row r="461" customFormat="false" ht="12.8" hidden="false" customHeight="false" outlineLevel="0" collapsed="false">
      <c r="A461" s="4" t="n">
        <v>46.1</v>
      </c>
      <c r="B461" s="140" t="n">
        <v>3.10441186020165E-006</v>
      </c>
    </row>
    <row r="462" customFormat="false" ht="12.8" hidden="false" customHeight="false" outlineLevel="0" collapsed="false">
      <c r="A462" s="4" t="n">
        <v>46.2</v>
      </c>
      <c r="B462" s="140" t="n">
        <v>2.98055082837281E-006</v>
      </c>
    </row>
    <row r="463" customFormat="false" ht="12.8" hidden="false" customHeight="false" outlineLevel="0" collapsed="false">
      <c r="A463" s="4" t="n">
        <v>46.3</v>
      </c>
      <c r="B463" s="140" t="n">
        <v>2.86157735396156E-006</v>
      </c>
    </row>
    <row r="464" customFormat="false" ht="12.8" hidden="false" customHeight="false" outlineLevel="0" collapsed="false">
      <c r="A464" s="4" t="n">
        <v>46.4</v>
      </c>
      <c r="B464" s="140" t="n">
        <v>2.74730097803418E-006</v>
      </c>
    </row>
    <row r="465" customFormat="false" ht="12.8" hidden="false" customHeight="false" outlineLevel="0" collapsed="false">
      <c r="A465" s="4" t="n">
        <v>46.5</v>
      </c>
      <c r="B465" s="140" t="n">
        <v>2.63753855733561E-006</v>
      </c>
    </row>
    <row r="466" customFormat="false" ht="12.8" hidden="false" customHeight="false" outlineLevel="0" collapsed="false">
      <c r="A466" s="4" t="n">
        <v>46.6</v>
      </c>
      <c r="B466" s="140" t="n">
        <v>2.53211398796258E-006</v>
      </c>
    </row>
    <row r="467" customFormat="false" ht="12.8" hidden="false" customHeight="false" outlineLevel="0" collapsed="false">
      <c r="A467" s="4" t="n">
        <v>46.7</v>
      </c>
      <c r="B467" s="140" t="n">
        <v>2.43085793926896E-006</v>
      </c>
    </row>
    <row r="468" customFormat="false" ht="12.8" hidden="false" customHeight="false" outlineLevel="0" collapsed="false">
      <c r="A468" s="4" t="n">
        <v>46.8</v>
      </c>
      <c r="B468" s="140" t="n">
        <v>2.33360759763309E-006</v>
      </c>
    </row>
    <row r="469" customFormat="false" ht="12.8" hidden="false" customHeight="false" outlineLevel="0" collapsed="false">
      <c r="A469" s="4" t="n">
        <v>46.9</v>
      </c>
      <c r="B469" s="140" t="n">
        <v>2.24020641973045E-006</v>
      </c>
    </row>
    <row r="470" customFormat="false" ht="12.8" hidden="false" customHeight="false" outlineLevel="0" collapsed="false">
      <c r="A470" s="4" t="n">
        <v>47</v>
      </c>
      <c r="B470" s="140" t="n">
        <v>2.15050389496732E-006</v>
      </c>
    </row>
    <row r="471" customFormat="false" ht="12.8" hidden="false" customHeight="false" outlineLevel="0" collapsed="false">
      <c r="A471" s="4" t="n">
        <v>47.1</v>
      </c>
      <c r="B471" s="140" t="n">
        <v>2.06435531674291E-006</v>
      </c>
    </row>
    <row r="472" customFormat="false" ht="12.8" hidden="false" customHeight="false" outlineLevel="0" collapsed="false">
      <c r="A472" s="4" t="n">
        <v>47.2</v>
      </c>
      <c r="B472" s="140" t="n">
        <v>1.98162156221976E-006</v>
      </c>
    </row>
    <row r="473" customFormat="false" ht="12.8" hidden="false" customHeight="false" outlineLevel="0" collapsed="false">
      <c r="A473" s="4" t="n">
        <v>47.3</v>
      </c>
      <c r="B473" s="140" t="n">
        <v>1.90216888029292E-006</v>
      </c>
    </row>
    <row r="474" customFormat="false" ht="12.8" hidden="false" customHeight="false" outlineLevel="0" collapsed="false">
      <c r="A474" s="4" t="n">
        <v>47.4</v>
      </c>
      <c r="B474" s="140" t="n">
        <v>1.8258686874597E-006</v>
      </c>
    </row>
    <row r="475" customFormat="false" ht="12.8" hidden="false" customHeight="false" outlineLevel="0" collapsed="false">
      <c r="A475" s="4" t="n">
        <v>47.5</v>
      </c>
      <c r="B475" s="140" t="n">
        <v>1.7525973713023E-006</v>
      </c>
    </row>
    <row r="476" customFormat="false" ht="12.8" hidden="false" customHeight="false" outlineLevel="0" collapsed="false">
      <c r="A476" s="4" t="n">
        <v>47.6</v>
      </c>
      <c r="B476" s="140" t="n">
        <v>1.68223610130554E-006</v>
      </c>
    </row>
    <row r="477" customFormat="false" ht="12.8" hidden="false" customHeight="false" outlineLevel="0" collapsed="false">
      <c r="A477" s="4" t="n">
        <v>47.7</v>
      </c>
      <c r="B477" s="140" t="n">
        <v>1.61467064674217E-006</v>
      </c>
    </row>
    <row r="478" customFormat="false" ht="12.8" hidden="false" customHeight="false" outlineLevel="0" collapsed="false">
      <c r="A478" s="4" t="n">
        <v>47.8</v>
      </c>
      <c r="B478" s="140" t="n">
        <v>1.54979120136743E-006</v>
      </c>
    </row>
    <row r="479" customFormat="false" ht="12.8" hidden="false" customHeight="false" outlineLevel="0" collapsed="false">
      <c r="A479" s="4" t="n">
        <v>47.9</v>
      </c>
      <c r="B479" s="140" t="n">
        <v>1.48749221467382E-006</v>
      </c>
    </row>
    <row r="480" customFormat="false" ht="12.8" hidden="false" customHeight="false" outlineLevel="0" collapsed="false">
      <c r="A480" s="4" t="n">
        <v>48</v>
      </c>
      <c r="B480" s="140" t="n">
        <v>1.42767222946594E-006</v>
      </c>
    </row>
    <row r="481" customFormat="false" ht="12.8" hidden="false" customHeight="false" outlineLevel="0" collapsed="false">
      <c r="A481" s="4" t="n">
        <v>48.1</v>
      </c>
      <c r="B481" s="140" t="n">
        <v>1.37023372552375E-006</v>
      </c>
    </row>
    <row r="482" customFormat="false" ht="12.8" hidden="false" customHeight="false" outlineLevel="0" collapsed="false">
      <c r="A482" s="4" t="n">
        <v>48.2</v>
      </c>
      <c r="B482" s="140" t="n">
        <v>1.31508296913089E-006</v>
      </c>
    </row>
    <row r="483" customFormat="false" ht="12.8" hidden="false" customHeight="false" outlineLevel="0" collapsed="false">
      <c r="A483" s="4" t="n">
        <v>48.3</v>
      </c>
      <c r="B483" s="140" t="n">
        <v>1.26212986825272E-006</v>
      </c>
    </row>
    <row r="484" customFormat="false" ht="12.8" hidden="false" customHeight="false" outlineLevel="0" collapsed="false">
      <c r="A484" s="4" t="n">
        <v>48.4</v>
      </c>
      <c r="B484" s="140" t="n">
        <v>1.21128783315636E-006</v>
      </c>
    </row>
    <row r="485" customFormat="false" ht="12.8" hidden="false" customHeight="false" outlineLevel="0" collapsed="false">
      <c r="A485" s="4" t="n">
        <v>48.5</v>
      </c>
      <c r="B485" s="140" t="n">
        <v>1.1624736422726E-006</v>
      </c>
    </row>
    <row r="486" customFormat="false" ht="12.8" hidden="false" customHeight="false" outlineLevel="0" collapsed="false">
      <c r="A486" s="4" t="n">
        <v>48.6</v>
      </c>
      <c r="B486" s="140" t="n">
        <v>1.11560731310644E-006</v>
      </c>
    </row>
    <row r="487" customFormat="false" ht="12.8" hidden="false" customHeight="false" outlineLevel="0" collapsed="false">
      <c r="A487" s="4" t="n">
        <v>48.7</v>
      </c>
      <c r="B487" s="140" t="n">
        <v>1.07061197801035E-006</v>
      </c>
    </row>
    <row r="488" customFormat="false" ht="12.8" hidden="false" customHeight="false" outlineLevel="0" collapsed="false">
      <c r="A488" s="4" t="n">
        <v>48.8</v>
      </c>
      <c r="B488" s="140" t="n">
        <v>1.02741376464069E-006</v>
      </c>
    </row>
    <row r="489" customFormat="false" ht="12.8" hidden="false" customHeight="false" outlineLevel="0" collapsed="false">
      <c r="A489" s="4" t="n">
        <v>48.9</v>
      </c>
      <c r="B489" s="140" t="n">
        <v>9.85941680924306E-007</v>
      </c>
    </row>
    <row r="490" customFormat="false" ht="12.8" hidden="false" customHeight="false" outlineLevel="0" collapsed="false">
      <c r="A490" s="4" t="n">
        <v>49</v>
      </c>
      <c r="B490" s="140" t="n">
        <v>9.46127504368693E-007</v>
      </c>
    </row>
    <row r="491" customFormat="false" ht="12.8" hidden="false" customHeight="false" outlineLevel="0" collapsed="false">
      <c r="A491" s="4" t="n">
        <v>49.1</v>
      </c>
      <c r="B491" s="140" t="n">
        <v>9.079056755548E-007</v>
      </c>
    </row>
    <row r="492" customFormat="false" ht="12.8" hidden="false" customHeight="false" outlineLevel="0" collapsed="false">
      <c r="A492" s="4" t="n">
        <v>49.2</v>
      </c>
      <c r="B492" s="140" t="n">
        <v>8.71213195657718E-007</v>
      </c>
    </row>
    <row r="493" customFormat="false" ht="12.8" hidden="false" customHeight="false" outlineLevel="0" collapsed="false">
      <c r="A493" s="4" t="n">
        <v>49.3</v>
      </c>
      <c r="B493" s="140" t="n">
        <v>8.35989527845842E-007</v>
      </c>
    </row>
    <row r="494" customFormat="false" ht="12.8" hidden="false" customHeight="false" outlineLevel="0" collapsed="false">
      <c r="A494" s="4" t="n">
        <v>49.4</v>
      </c>
      <c r="B494" s="140" t="n">
        <v>8.02176502414585E-007</v>
      </c>
    </row>
    <row r="495" customFormat="false" ht="12.8" hidden="false" customHeight="false" outlineLevel="0" collapsed="false">
      <c r="A495" s="4" t="n">
        <v>49.5</v>
      </c>
      <c r="B495" s="140" t="n">
        <v>7.69718225516002E-007</v>
      </c>
    </row>
    <row r="496" customFormat="false" ht="12.8" hidden="false" customHeight="false" outlineLevel="0" collapsed="false">
      <c r="A496" s="4" t="n">
        <v>49.6</v>
      </c>
      <c r="B496" s="140" t="n">
        <v>7.3856099135058E-007</v>
      </c>
    </row>
    <row r="497" customFormat="false" ht="12.8" hidden="false" customHeight="false" outlineLevel="0" collapsed="false">
      <c r="A497" s="4" t="n">
        <v>49.7</v>
      </c>
      <c r="B497" s="140" t="n">
        <v>7.08653197692383E-007</v>
      </c>
    </row>
    <row r="498" customFormat="false" ht="12.8" hidden="false" customHeight="false" outlineLevel="0" collapsed="false">
      <c r="A498" s="4" t="n">
        <v>49.8</v>
      </c>
      <c r="B498" s="140" t="n">
        <v>6.79945264623457E-007</v>
      </c>
    </row>
    <row r="499" customFormat="false" ht="12.8" hidden="false" customHeight="false" outlineLevel="0" collapsed="false">
      <c r="A499" s="4" t="n">
        <v>49.9</v>
      </c>
      <c r="B499" s="140" t="n">
        <v>6.52389556357817E-007</v>
      </c>
    </row>
    <row r="500" customFormat="false" ht="12.8" hidden="false" customHeight="false" outlineLevel="0" collapsed="false">
      <c r="A500" s="4" t="n">
        <v>50</v>
      </c>
      <c r="B500" s="140" t="n">
        <v>6.25940306039812E-007</v>
      </c>
    </row>
    <row r="501" customFormat="false" ht="12.8" hidden="false" customHeight="false" outlineLevel="0" collapsed="false">
      <c r="A501" s="4" t="n">
        <v>50.1</v>
      </c>
      <c r="B501" s="140" t="n">
        <v>6.00553543405743E-007</v>
      </c>
    </row>
    <row r="502" customFormat="false" ht="12.8" hidden="false" customHeight="false" outlineLevel="0" collapsed="false">
      <c r="A502" s="4" t="n">
        <v>50.2</v>
      </c>
      <c r="B502" s="140" t="n">
        <v>5.76187025201771E-007</v>
      </c>
    </row>
    <row r="503" customFormat="false" ht="12.8" hidden="false" customHeight="false" outlineLevel="0" collapsed="false">
      <c r="A503" s="4" t="n">
        <v>50.3</v>
      </c>
      <c r="B503" s="140" t="n">
        <v>5.52800168255015E-007</v>
      </c>
    </row>
    <row r="504" customFormat="false" ht="12.8" hidden="false" customHeight="false" outlineLevel="0" collapsed="false">
      <c r="A504" s="4" t="n">
        <v>50.4</v>
      </c>
      <c r="B504" s="140" t="n">
        <v>5.30353985098499E-007</v>
      </c>
    </row>
    <row r="505" customFormat="false" ht="12.8" hidden="false" customHeight="false" outlineLevel="0" collapsed="false">
      <c r="A505" s="4" t="n">
        <v>50.5</v>
      </c>
      <c r="B505" s="140" t="n">
        <v>5.08811022054274E-007</v>
      </c>
    </row>
    <row r="506" customFormat="false" ht="12.8" hidden="false" customHeight="false" outlineLevel="0" collapsed="false">
      <c r="A506" s="4" t="n">
        <v>50.6</v>
      </c>
      <c r="B506" s="140" t="n">
        <v>4.88135299682519E-007</v>
      </c>
    </row>
    <row r="507" customFormat="false" ht="12.8" hidden="false" customHeight="false" outlineLevel="0" collapsed="false">
      <c r="A507" s="4" t="n">
        <v>50.7</v>
      </c>
      <c r="B507" s="140" t="n">
        <v>4.68292255507858E-007</v>
      </c>
    </row>
    <row r="508" customFormat="false" ht="12.8" hidden="false" customHeight="false" outlineLevel="0" collapsed="false">
      <c r="A508" s="4" t="n">
        <v>50.8</v>
      </c>
      <c r="B508" s="140" t="n">
        <v>4.49248688937316E-007</v>
      </c>
    </row>
    <row r="509" customFormat="false" ht="12.8" hidden="false" customHeight="false" outlineLevel="0" collapsed="false">
      <c r="A509" s="4" t="n">
        <v>50.9</v>
      </c>
      <c r="B509" s="140" t="n">
        <v>4.30972708287536E-007</v>
      </c>
    </row>
    <row r="510" customFormat="false" ht="12.8" hidden="false" customHeight="false" outlineLevel="0" collapsed="false">
      <c r="A510" s="4" t="n">
        <v>51</v>
      </c>
      <c r="B510" s="140" t="n">
        <v>4.13433679841931E-007</v>
      </c>
    </row>
    <row r="511" customFormat="false" ht="12.8" hidden="false" customHeight="false" outlineLevel="0" collapsed="false">
      <c r="A511" s="4" t="n">
        <v>51.1</v>
      </c>
      <c r="B511" s="140" t="n">
        <v>3.96602178861277E-007</v>
      </c>
    </row>
    <row r="512" customFormat="false" ht="12.8" hidden="false" customHeight="false" outlineLevel="0" collapsed="false">
      <c r="A512" s="4" t="n">
        <v>51.2</v>
      </c>
      <c r="B512" s="140" t="n">
        <v>3.80449942474176E-007</v>
      </c>
    </row>
    <row r="513" customFormat="false" ht="12.8" hidden="false" customHeight="false" outlineLevel="0" collapsed="false">
      <c r="A513" s="4" t="n">
        <v>51.3</v>
      </c>
      <c r="B513" s="140" t="n">
        <v>3.64949824376481E-007</v>
      </c>
    </row>
    <row r="514" customFormat="false" ht="12.8" hidden="false" customHeight="false" outlineLevel="0" collapsed="false">
      <c r="A514" s="4" t="n">
        <v>51.4</v>
      </c>
      <c r="B514" s="140" t="n">
        <v>3.50075751271375E-007</v>
      </c>
    </row>
    <row r="515" customFormat="false" ht="12.8" hidden="false" customHeight="false" outlineLevel="0" collapsed="false">
      <c r="A515" s="4" t="n">
        <v>51.5</v>
      </c>
      <c r="B515" s="140" t="n">
        <v>3.35802680984401E-007</v>
      </c>
    </row>
    <row r="516" customFormat="false" ht="12.8" hidden="false" customHeight="false" outlineLevel="0" collapsed="false">
      <c r="A516" s="4" t="n">
        <v>51.6</v>
      </c>
      <c r="B516" s="140" t="n">
        <v>3.22106562190063E-007</v>
      </c>
    </row>
    <row r="517" customFormat="false" ht="12.8" hidden="false" customHeight="false" outlineLevel="0" collapsed="false">
      <c r="A517" s="4" t="n">
        <v>51.7</v>
      </c>
      <c r="B517" s="140" t="n">
        <v>3.08964295689069E-007</v>
      </c>
    </row>
    <row r="518" customFormat="false" ht="12.8" hidden="false" customHeight="false" outlineLevel="0" collapsed="false">
      <c r="A518" s="4" t="n">
        <v>51.8</v>
      </c>
      <c r="B518" s="140" t="n">
        <v>2.96353697177483E-007</v>
      </c>
    </row>
    <row r="519" customFormat="false" ht="12.8" hidden="false" customHeight="false" outlineLevel="0" collapsed="false">
      <c r="A519" s="4" t="n">
        <v>51.9</v>
      </c>
      <c r="B519" s="140" t="n">
        <v>2.8425346145125E-007</v>
      </c>
    </row>
    <row r="520" customFormat="false" ht="12.8" hidden="false" customHeight="false" outlineLevel="0" collapsed="false">
      <c r="A520" s="4" t="n">
        <v>52</v>
      </c>
      <c r="B520" s="140" t="n">
        <v>2.7264312799167E-007</v>
      </c>
    </row>
    <row r="521" customFormat="false" ht="12.8" hidden="false" customHeight="false" outlineLevel="0" collapsed="false">
      <c r="A521" s="4" t="n">
        <v>52.1</v>
      </c>
      <c r="B521" s="140" t="n">
        <v>2.61503047879406E-007</v>
      </c>
    </row>
    <row r="522" customFormat="false" ht="12.8" hidden="false" customHeight="false" outlineLevel="0" collapsed="false">
      <c r="A522" s="4" t="n">
        <v>52.2</v>
      </c>
      <c r="B522" s="140" t="n">
        <v>2.50814351986567E-007</v>
      </c>
    </row>
    <row r="523" customFormat="false" ht="12.8" hidden="false" customHeight="false" outlineLevel="0" collapsed="false">
      <c r="A523" s="4" t="n">
        <v>52.3</v>
      </c>
      <c r="B523" s="140" t="n">
        <v>2.40558920398285E-007</v>
      </c>
    </row>
    <row r="524" customFormat="false" ht="12.8" hidden="false" customHeight="false" outlineLevel="0" collapsed="false">
      <c r="A524" s="4" t="n">
        <v>52.4</v>
      </c>
      <c r="B524" s="140" t="n">
        <v>2.30719353017034E-007</v>
      </c>
    </row>
    <row r="525" customFormat="false" ht="12.8" hidden="false" customHeight="false" outlineLevel="0" collapsed="false">
      <c r="A525" s="4" t="n">
        <v>52.5</v>
      </c>
      <c r="B525" s="140" t="n">
        <v>2.21278941304645E-007</v>
      </c>
    </row>
    <row r="526" customFormat="false" ht="12.8" hidden="false" customHeight="false" outlineLevel="0" collapsed="false">
      <c r="A526" s="4" t="n">
        <v>52.6</v>
      </c>
      <c r="B526" s="140" t="n">
        <v>2.12221641118696E-007</v>
      </c>
    </row>
    <row r="527" customFormat="false" ht="12.8" hidden="false" customHeight="false" outlineLevel="0" collapsed="false">
      <c r="A527" s="4" t="n">
        <v>52.7</v>
      </c>
      <c r="B527" s="140" t="n">
        <v>2.03532046601552E-007</v>
      </c>
    </row>
    <row r="528" customFormat="false" ht="12.8" hidden="false" customHeight="false" outlineLevel="0" collapsed="false">
      <c r="A528" s="4" t="n">
        <v>52.8</v>
      </c>
      <c r="B528" s="140" t="n">
        <v>1.95195365081891E-007</v>
      </c>
    </row>
    <row r="529" customFormat="false" ht="12.8" hidden="false" customHeight="false" outlineLevel="0" collapsed="false">
      <c r="A529" s="4" t="n">
        <v>52.9</v>
      </c>
      <c r="B529" s="140" t="n">
        <v>1.87197392950068E-007</v>
      </c>
    </row>
    <row r="530" customFormat="false" ht="12.8" hidden="false" customHeight="false" outlineLevel="0" collapsed="false">
      <c r="A530" s="4" t="n">
        <v>53</v>
      </c>
      <c r="B530" s="140" t="n">
        <v>1.79524492470114E-007</v>
      </c>
    </row>
    <row r="531" customFormat="false" ht="12.8" hidden="false" customHeight="false" outlineLevel="0" collapsed="false">
      <c r="A531" s="4" t="n">
        <v>53.1</v>
      </c>
      <c r="B531" s="140" t="n">
        <v>1.72163569492545E-007</v>
      </c>
    </row>
    <row r="532" customFormat="false" ht="12.8" hidden="false" customHeight="false" outlineLevel="0" collapsed="false">
      <c r="A532" s="4" t="n">
        <v>53.2</v>
      </c>
      <c r="B532" s="140" t="n">
        <v>1.65102052033536E-007</v>
      </c>
    </row>
    <row r="533" customFormat="false" ht="12.8" hidden="false" customHeight="false" outlineLevel="0" collapsed="false">
      <c r="A533" s="4" t="n">
        <v>53.3</v>
      </c>
      <c r="B533" s="140" t="n">
        <v>1.58327869687277E-007</v>
      </c>
    </row>
    <row r="534" customFormat="false" ht="12.8" hidden="false" customHeight="false" outlineLevel="0" collapsed="false">
      <c r="A534" s="4" t="n">
        <v>53.4</v>
      </c>
      <c r="B534" s="140" t="n">
        <v>1.51829433839586E-007</v>
      </c>
    </row>
    <row r="535" customFormat="false" ht="12.8" hidden="false" customHeight="false" outlineLevel="0" collapsed="false">
      <c r="A535" s="4" t="n">
        <v>53.5</v>
      </c>
      <c r="B535" s="140" t="n">
        <v>1.45595618652074E-007</v>
      </c>
    </row>
    <row r="536" customFormat="false" ht="12.8" hidden="false" customHeight="false" outlineLevel="0" collapsed="false">
      <c r="A536" s="4" t="n">
        <v>53.6</v>
      </c>
      <c r="B536" s="140" t="n">
        <v>1.39615742787278E-007</v>
      </c>
    </row>
    <row r="537" customFormat="false" ht="12.8" hidden="false" customHeight="false" outlineLevel="0" collapsed="false">
      <c r="A537" s="4" t="n">
        <v>53.7</v>
      </c>
      <c r="B537" s="140" t="n">
        <v>1.3387955184633E-007</v>
      </c>
    </row>
    <row r="538" customFormat="false" ht="12.8" hidden="false" customHeight="false" outlineLevel="0" collapsed="false">
      <c r="A538" s="4" t="n">
        <v>53.8</v>
      </c>
      <c r="B538" s="140" t="n">
        <v>1.28377201491776E-007</v>
      </c>
    </row>
    <row r="539" customFormat="false" ht="12.8" hidden="false" customHeight="false" outlineLevel="0" collapsed="false">
      <c r="A539" s="4" t="n">
        <v>53.9</v>
      </c>
      <c r="B539" s="140" t="n">
        <v>1.23099241229204E-007</v>
      </c>
    </row>
    <row r="540" customFormat="false" ht="12.8" hidden="false" customHeight="false" outlineLevel="0" collapsed="false">
      <c r="A540" s="4" t="n">
        <v>54</v>
      </c>
      <c r="B540" s="140" t="n">
        <v>1.18036598822346E-007</v>
      </c>
    </row>
    <row r="541" customFormat="false" ht="12.8" hidden="false" customHeight="false" outlineLevel="0" collapsed="false">
      <c r="A541" s="4" t="n">
        <v>54.1</v>
      </c>
      <c r="B541" s="140" t="n">
        <v>1.13180565317247E-007</v>
      </c>
    </row>
    <row r="542" customFormat="false" ht="12.8" hidden="false" customHeight="false" outlineLevel="0" collapsed="false">
      <c r="A542" s="4" t="n">
        <v>54.2</v>
      </c>
      <c r="B542" s="140" t="n">
        <v>1.08522780652057E-007</v>
      </c>
    </row>
    <row r="543" customFormat="false" ht="12.8" hidden="false" customHeight="false" outlineLevel="0" collapsed="false">
      <c r="A543" s="4" t="n">
        <v>54.3</v>
      </c>
      <c r="B543" s="140" t="n">
        <v>1.04055219829858E-007</v>
      </c>
    </row>
    <row r="544" customFormat="false" ht="12.8" hidden="false" customHeight="false" outlineLevel="0" collapsed="false">
      <c r="A544" s="4" t="n">
        <v>54.4</v>
      </c>
      <c r="B544" s="140" t="n">
        <v>9.97701796328042E-008</v>
      </c>
    </row>
    <row r="545" customFormat="false" ht="12.8" hidden="false" customHeight="false" outlineLevel="0" collapsed="false">
      <c r="A545" s="4" t="n">
        <v>54.5</v>
      </c>
      <c r="B545" s="140" t="n">
        <v>9.56602658566968E-008</v>
      </c>
    </row>
    <row r="546" customFormat="false" ht="12.8" hidden="false" customHeight="false" outlineLevel="0" collapsed="false">
      <c r="A546" s="4" t="n">
        <v>54.6</v>
      </c>
      <c r="B546" s="140" t="n">
        <v>9.17183810458695E-008</v>
      </c>
    </row>
    <row r="547" customFormat="false" ht="12.8" hidden="false" customHeight="false" outlineLevel="0" collapsed="false">
      <c r="A547" s="4" t="n">
        <v>54.7</v>
      </c>
      <c r="B547" s="140" t="n">
        <v>8.79377127090625E-008</v>
      </c>
    </row>
    <row r="548" customFormat="false" ht="12.8" hidden="false" customHeight="false" outlineLevel="0" collapsed="false">
      <c r="A548" s="4" t="n">
        <v>54.8</v>
      </c>
      <c r="B548" s="140" t="n">
        <v>8.43117219976773E-008</v>
      </c>
    </row>
    <row r="549" customFormat="false" ht="12.8" hidden="false" customHeight="false" outlineLevel="0" collapsed="false">
      <c r="A549" s="4" t="n">
        <v>54.9</v>
      </c>
      <c r="B549" s="140" t="n">
        <v>8.08341328285138E-008</v>
      </c>
    </row>
    <row r="550" customFormat="false" ht="12.8" hidden="false" customHeight="false" outlineLevel="0" collapsed="false">
      <c r="A550" s="4" t="n">
        <v>55</v>
      </c>
      <c r="B550" s="140" t="n">
        <v>7.74989214337844E-008</v>
      </c>
    </row>
    <row r="551" customFormat="false" ht="12.8" hidden="false" customHeight="false" outlineLevel="0" collapsed="false">
      <c r="A551" s="4" t="n">
        <v>55.1</v>
      </c>
      <c r="B551" s="140" t="n">
        <v>7.43003063218392E-008</v>
      </c>
    </row>
    <row r="552" customFormat="false" ht="12.8" hidden="false" customHeight="false" outlineLevel="0" collapsed="false">
      <c r="A552" s="4" t="n">
        <v>55.2</v>
      </c>
      <c r="B552" s="140" t="n">
        <v>7.12327386326848E-008</v>
      </c>
    </row>
    <row r="553" customFormat="false" ht="12.8" hidden="false" customHeight="false" outlineLevel="0" collapsed="false">
      <c r="A553" s="4" t="n">
        <v>55.3</v>
      </c>
      <c r="B553" s="140" t="n">
        <v>6.82908928729733E-008</v>
      </c>
    </row>
    <row r="554" customFormat="false" ht="12.8" hidden="false" customHeight="false" outlineLevel="0" collapsed="false">
      <c r="A554" s="4" t="n">
        <v>55.4</v>
      </c>
      <c r="B554" s="140" t="n">
        <v>6.54696580157305E-008</v>
      </c>
    </row>
    <row r="555" customFormat="false" ht="12.8" hidden="false" customHeight="false" outlineLevel="0" collapsed="false">
      <c r="A555" s="4" t="n">
        <v>55.5</v>
      </c>
      <c r="B555" s="140" t="n">
        <v>6.27641289506571E-008</v>
      </c>
    </row>
    <row r="556" customFormat="false" ht="12.8" hidden="false" customHeight="false" outlineLevel="0" collapsed="false">
      <c r="A556" s="4" t="n">
        <v>55.6</v>
      </c>
      <c r="B556" s="140" t="n">
        <v>6.01695982713691E-008</v>
      </c>
    </row>
    <row r="557" customFormat="false" ht="12.8" hidden="false" customHeight="false" outlineLevel="0" collapsed="false">
      <c r="A557" s="4" t="n">
        <v>55.7</v>
      </c>
      <c r="B557" s="140" t="n">
        <v>5.76815483864792E-008</v>
      </c>
    </row>
    <row r="558" customFormat="false" ht="12.8" hidden="false" customHeight="false" outlineLevel="0" collapsed="false">
      <c r="A558" s="4" t="n">
        <v>55.8</v>
      </c>
      <c r="B558" s="140" t="n">
        <v>5.52956439419092E-008</v>
      </c>
    </row>
    <row r="559" customFormat="false" ht="12.8" hidden="false" customHeight="false" outlineLevel="0" collapsed="false">
      <c r="A559" s="4" t="n">
        <v>55.9</v>
      </c>
      <c r="B559" s="140" t="n">
        <v>5.30077245423164E-008</v>
      </c>
    </row>
    <row r="560" customFormat="false" ht="12.8" hidden="false" customHeight="false" outlineLevel="0" collapsed="false">
      <c r="A560" s="4" t="n">
        <v>56</v>
      </c>
      <c r="B560" s="140" t="n">
        <v>5.08137977599776E-008</v>
      </c>
    </row>
    <row r="561" customFormat="false" ht="12.8" hidden="false" customHeight="false" outlineLevel="0" collapsed="false">
      <c r="A561" s="4" t="n">
        <v>56.1</v>
      </c>
      <c r="B561" s="140" t="n">
        <v>4.87100324199241E-008</v>
      </c>
    </row>
    <row r="562" customFormat="false" ht="12.8" hidden="false" customHeight="false" outlineLevel="0" collapsed="false">
      <c r="A562" s="4" t="n">
        <v>56.2</v>
      </c>
      <c r="B562" s="140" t="n">
        <v>4.66927521505459E-008</v>
      </c>
    </row>
    <row r="563" customFormat="false" ht="12.8" hidden="false" customHeight="false" outlineLevel="0" collapsed="false">
      <c r="A563" s="4" t="n">
        <v>56.3</v>
      </c>
      <c r="B563" s="140" t="n">
        <v>4.47584291893092E-008</v>
      </c>
    </row>
    <row r="564" customFormat="false" ht="12.8" hidden="false" customHeight="false" outlineLevel="0" collapsed="false">
      <c r="A564" s="4" t="n">
        <v>56.4</v>
      </c>
      <c r="B564" s="140" t="n">
        <v>4.29036784336132E-008</v>
      </c>
    </row>
    <row r="565" customFormat="false" ht="12.8" hidden="false" customHeight="false" outlineLevel="0" collapsed="false">
      <c r="A565" s="4" t="n">
        <v>56.5</v>
      </c>
      <c r="B565" s="140" t="n">
        <v>4.11252517272161E-008</v>
      </c>
    </row>
    <row r="566" customFormat="false" ht="12.8" hidden="false" customHeight="false" outlineLevel="0" collapsed="false">
      <c r="A566" s="4" t="n">
        <v>56.6</v>
      </c>
      <c r="B566" s="140" t="n">
        <v>3.9420032373009E-008</v>
      </c>
    </row>
    <row r="567" customFormat="false" ht="12.8" hidden="false" customHeight="false" outlineLevel="0" collapsed="false">
      <c r="A567" s="4" t="n">
        <v>56.7</v>
      </c>
      <c r="B567" s="140" t="n">
        <v>3.77850298632866E-008</v>
      </c>
    </row>
    <row r="568" customFormat="false" ht="12.8" hidden="false" customHeight="false" outlineLevel="0" collapsed="false">
      <c r="A568" s="4" t="n">
        <v>56.8</v>
      </c>
      <c r="B568" s="140" t="n">
        <v>3.62173748189971E-008</v>
      </c>
    </row>
    <row r="569" customFormat="false" ht="12.8" hidden="false" customHeight="false" outlineLevel="0" collapsed="false">
      <c r="A569" s="4" t="n">
        <v>56.9</v>
      </c>
      <c r="B569" s="140" t="n">
        <v>3.4714314129786E-008</v>
      </c>
    </row>
    <row r="570" customFormat="false" ht="12.8" hidden="false" customHeight="false" outlineLevel="0" collapsed="false">
      <c r="A570" s="4" t="n">
        <v>57</v>
      </c>
      <c r="B570" s="140" t="n">
        <v>3.32732062869639E-008</v>
      </c>
    </row>
    <row r="571" customFormat="false" ht="12.8" hidden="false" customHeight="false" outlineLevel="0" collapsed="false">
      <c r="A571" s="4" t="n">
        <v>57.1</v>
      </c>
      <c r="B571" s="140" t="n">
        <v>3.18915169018301E-008</v>
      </c>
    </row>
    <row r="572" customFormat="false" ht="12.8" hidden="false" customHeight="false" outlineLevel="0" collapsed="false">
      <c r="A572" s="4" t="n">
        <v>57.2</v>
      </c>
      <c r="B572" s="140" t="n">
        <v>3.05668144020804E-008</v>
      </c>
    </row>
    <row r="573" customFormat="false" ht="12.8" hidden="false" customHeight="false" outlineLevel="0" collapsed="false">
      <c r="A573" s="4" t="n">
        <v>57.3</v>
      </c>
      <c r="B573" s="140" t="n">
        <v>2.92967658993081E-008</v>
      </c>
    </row>
    <row r="574" customFormat="false" ht="12.8" hidden="false" customHeight="false" outlineLevel="0" collapsed="false">
      <c r="A574" s="4" t="n">
        <v>57.4</v>
      </c>
      <c r="B574" s="140" t="n">
        <v>2.80791332208724E-008</v>
      </c>
    </row>
    <row r="575" customFormat="false" ht="12.8" hidden="false" customHeight="false" outlineLevel="0" collapsed="false">
      <c r="A575" s="4" t="n">
        <v>57.5</v>
      </c>
      <c r="B575" s="140" t="n">
        <v>2.69117690996807E-008</v>
      </c>
    </row>
    <row r="576" customFormat="false" ht="12.8" hidden="false" customHeight="false" outlineLevel="0" collapsed="false">
      <c r="A576" s="4" t="n">
        <v>57.6</v>
      </c>
      <c r="B576" s="140" t="n">
        <v>2.57926135156673E-008</v>
      </c>
    </row>
    <row r="577" customFormat="false" ht="12.8" hidden="false" customHeight="false" outlineLevel="0" collapsed="false">
      <c r="A577" s="4" t="n">
        <v>57.7</v>
      </c>
      <c r="B577" s="140" t="n">
        <v>2.47196901830031E-008</v>
      </c>
    </row>
    <row r="578" customFormat="false" ht="12.8" hidden="false" customHeight="false" outlineLevel="0" collapsed="false">
      <c r="A578" s="4" t="n">
        <v>57.8</v>
      </c>
      <c r="B578" s="140" t="n">
        <v>2.36911031772992E-008</v>
      </c>
    </row>
    <row r="579" customFormat="false" ht="12.8" hidden="false" customHeight="false" outlineLevel="0" collapsed="false">
      <c r="A579" s="4" t="n">
        <v>57.9</v>
      </c>
      <c r="B579" s="140" t="n">
        <v>2.27050336972867E-008</v>
      </c>
    </row>
    <row r="580" customFormat="false" ht="12.8" hidden="false" customHeight="false" outlineLevel="0" collapsed="false">
      <c r="A580" s="4" t="n">
        <v>58</v>
      </c>
      <c r="B580" s="140" t="n">
        <v>2.17597369556764E-008</v>
      </c>
    </row>
    <row r="581" customFormat="false" ht="12.8" hidden="false" customHeight="false" outlineLevel="0" collapsed="false">
      <c r="A581" s="4" t="n">
        <v>58.1</v>
      </c>
      <c r="B581" s="140" t="n">
        <v>2.08535391941002E-008</v>
      </c>
    </row>
    <row r="582" customFormat="false" ht="12.8" hidden="false" customHeight="false" outlineLevel="0" collapsed="false">
      <c r="A582" s="4" t="n">
        <v>58.2</v>
      </c>
      <c r="B582" s="140" t="n">
        <v>1.9984834817241E-008</v>
      </c>
    </row>
    <row r="583" customFormat="false" ht="12.8" hidden="false" customHeight="false" outlineLevel="0" collapsed="false">
      <c r="A583" s="4" t="n">
        <v>58.3</v>
      </c>
      <c r="B583" s="140" t="n">
        <v>1.91520836414459E-008</v>
      </c>
    </row>
    <row r="584" customFormat="false" ht="12.8" hidden="false" customHeight="false" outlineLevel="0" collapsed="false">
      <c r="A584" s="4" t="n">
        <v>58.4</v>
      </c>
      <c r="B584" s="140" t="n">
        <v>1.83538082532988E-008</v>
      </c>
    </row>
    <row r="585" customFormat="false" ht="12.8" hidden="false" customHeight="false" outlineLevel="0" collapsed="false">
      <c r="A585" s="4" t="n">
        <v>58.5</v>
      </c>
      <c r="B585" s="140" t="n">
        <v>1.75885914738092E-008</v>
      </c>
    </row>
    <row r="586" customFormat="false" ht="12.8" hidden="false" customHeight="false" outlineLevel="0" collapsed="false">
      <c r="A586" s="4" t="n">
        <v>58.6</v>
      </c>
      <c r="B586" s="140" t="n">
        <v>1.68550739240397E-008</v>
      </c>
    </row>
    <row r="587" customFormat="false" ht="12.8" hidden="false" customHeight="false" outlineLevel="0" collapsed="false">
      <c r="A587" s="4" t="n">
        <v>58.7</v>
      </c>
      <c r="B587" s="140" t="n">
        <v>1.61519516881599E-008</v>
      </c>
    </row>
    <row r="588" customFormat="false" ht="12.8" hidden="false" customHeight="false" outlineLevel="0" collapsed="false">
      <c r="A588" s="4" t="n">
        <v>58.8</v>
      </c>
      <c r="B588" s="140" t="n">
        <v>1.54779740700702E-008</v>
      </c>
    </row>
    <row r="589" customFormat="false" ht="12.8" hidden="false" customHeight="false" outlineLevel="0" collapsed="false">
      <c r="A589" s="4" t="n">
        <v>58.9</v>
      </c>
      <c r="B589" s="140" t="n">
        <v>1.48319414398901E-008</v>
      </c>
    </row>
    <row r="590" customFormat="false" ht="12.8" hidden="false" customHeight="false" outlineLevel="0" collapsed="false">
      <c r="A590" s="4" t="n">
        <v>59</v>
      </c>
      <c r="B590" s="140" t="n">
        <v>1.42127031667508E-008</v>
      </c>
    </row>
    <row r="591" customFormat="false" ht="12.8" hidden="false" customHeight="false" outlineLevel="0" collapsed="false">
      <c r="A591" s="4" t="n">
        <v>59.1</v>
      </c>
      <c r="B591" s="140" t="n">
        <v>1.36191556344693E-008</v>
      </c>
    </row>
    <row r="592" customFormat="false" ht="12.8" hidden="false" customHeight="false" outlineLevel="0" collapsed="false">
      <c r="A592" s="4" t="n">
        <v>59.2</v>
      </c>
      <c r="B592" s="140" t="n">
        <v>1.30502403368196E-008</v>
      </c>
    </row>
    <row r="593" customFormat="false" ht="12.8" hidden="false" customHeight="false" outlineLevel="0" collapsed="false">
      <c r="A593" s="4" t="n">
        <v>59.3</v>
      </c>
      <c r="B593" s="140" t="n">
        <v>1.25049420492391E-008</v>
      </c>
    </row>
    <row r="594" customFormat="false" ht="12.8" hidden="false" customHeight="false" outlineLevel="0" collapsed="false">
      <c r="A594" s="4" t="n">
        <v>59.4</v>
      </c>
      <c r="B594" s="140" t="n">
        <v>1.19822870739377E-008</v>
      </c>
    </row>
    <row r="595" customFormat="false" ht="12.8" hidden="false" customHeight="false" outlineLevel="0" collapsed="false">
      <c r="A595" s="4" t="n">
        <v>59.5</v>
      </c>
      <c r="B595" s="140" t="n">
        <v>1.14813415554937E-008</v>
      </c>
    </row>
    <row r="596" customFormat="false" ht="12.8" hidden="false" customHeight="false" outlineLevel="0" collapsed="false">
      <c r="A596" s="4" t="n">
        <v>59.6</v>
      </c>
      <c r="B596" s="140" t="n">
        <v>1.10012098641344E-008</v>
      </c>
    </row>
    <row r="597" customFormat="false" ht="12.8" hidden="false" customHeight="false" outlineLevel="0" collapsed="false">
      <c r="A597" s="4" t="n">
        <v>59.7</v>
      </c>
      <c r="B597" s="140" t="n">
        <v>1.05410330440106E-008</v>
      </c>
    </row>
    <row r="598" customFormat="false" ht="12.8" hidden="false" customHeight="false" outlineLevel="0" collapsed="false">
      <c r="A598" s="4" t="n">
        <v>59.8</v>
      </c>
      <c r="B598" s="140" t="n">
        <v>1.00999873238793E-008</v>
      </c>
    </row>
    <row r="599" customFormat="false" ht="12.8" hidden="false" customHeight="false" outlineLevel="0" collapsed="false">
      <c r="A599" s="4" t="n">
        <v>59.9</v>
      </c>
      <c r="B599" s="140" t="n">
        <v>9.67728268771123E-009</v>
      </c>
    </row>
    <row r="600" customFormat="false" ht="12.8" hidden="false" customHeight="false" outlineLevel="0" collapsed="false">
      <c r="A600" s="4" t="n">
        <v>60</v>
      </c>
      <c r="B600" s="140" t="n">
        <v>9.27216150283645E-009</v>
      </c>
    </row>
    <row r="601" customFormat="false" ht="12.8" hidden="false" customHeight="false" outlineLevel="0" collapsed="false">
      <c r="A601" s="4" t="n">
        <v>60.1</v>
      </c>
      <c r="B601" s="140" t="n">
        <v>8.88389720333544E-009</v>
      </c>
    </row>
    <row r="602" customFormat="false" ht="12.8" hidden="false" customHeight="false" outlineLevel="0" collapsed="false">
      <c r="A602" s="4" t="n">
        <v>60.2</v>
      </c>
      <c r="B602" s="140" t="n">
        <v>8.51179302647462E-009</v>
      </c>
    </row>
    <row r="603" customFormat="false" ht="12.8" hidden="false" customHeight="false" outlineLevel="0" collapsed="false">
      <c r="A603" s="4" t="n">
        <v>60.3</v>
      </c>
      <c r="B603" s="140" t="n">
        <v>8.15518080007023E-009</v>
      </c>
    </row>
    <row r="604" customFormat="false" ht="12.8" hidden="false" customHeight="false" outlineLevel="0" collapsed="false">
      <c r="A604" s="4" t="n">
        <v>60.4</v>
      </c>
      <c r="B604" s="140" t="n">
        <v>7.81341977874858E-009</v>
      </c>
    </row>
    <row r="605" customFormat="false" ht="12.8" hidden="false" customHeight="false" outlineLevel="0" collapsed="false">
      <c r="A605" s="4" t="n">
        <v>60.5</v>
      </c>
      <c r="B605" s="140" t="n">
        <v>7.48589552715184E-009</v>
      </c>
    </row>
    <row r="606" customFormat="false" ht="12.8" hidden="false" customHeight="false" outlineLevel="0" collapsed="false">
      <c r="A606" s="4" t="n">
        <v>60.6</v>
      </c>
      <c r="B606" s="140" t="n">
        <v>7.17201884821327E-009</v>
      </c>
    </row>
    <row r="607" customFormat="false" ht="12.8" hidden="false" customHeight="false" outlineLevel="0" collapsed="false">
      <c r="A607" s="4" t="n">
        <v>60.7</v>
      </c>
      <c r="B607" s="140" t="n">
        <v>6.87122475470232E-009</v>
      </c>
    </row>
    <row r="608" customFormat="false" ht="12.8" hidden="false" customHeight="false" outlineLevel="0" collapsed="false">
      <c r="A608" s="4" t="n">
        <v>60.8</v>
      </c>
      <c r="B608" s="140" t="n">
        <v>6.58297148230943E-009</v>
      </c>
    </row>
    <row r="609" customFormat="false" ht="12.8" hidden="false" customHeight="false" outlineLevel="0" collapsed="false">
      <c r="A609" s="4" t="n">
        <v>60.9</v>
      </c>
      <c r="B609" s="140" t="n">
        <v>6.30673954260914E-009</v>
      </c>
    </row>
    <row r="610" customFormat="false" ht="12.8" hidden="false" customHeight="false" outlineLevel="0" collapsed="false">
      <c r="A610" s="4" t="n">
        <v>61</v>
      </c>
      <c r="B610" s="140" t="n">
        <v>6.04203081430668E-009</v>
      </c>
    </row>
    <row r="611" customFormat="false" ht="12.8" hidden="false" customHeight="false" outlineLevel="0" collapsed="false">
      <c r="A611" s="4" t="n">
        <v>61.1</v>
      </c>
      <c r="B611" s="140" t="n">
        <v>5.7883676712347E-009</v>
      </c>
    </row>
    <row r="612" customFormat="false" ht="12.8" hidden="false" customHeight="false" outlineLevel="0" collapsed="false">
      <c r="A612" s="4" t="n">
        <v>61.2</v>
      </c>
      <c r="B612" s="140" t="n">
        <v>5.54529214562923E-009</v>
      </c>
    </row>
    <row r="613" customFormat="false" ht="12.8" hidden="false" customHeight="false" outlineLevel="0" collapsed="false">
      <c r="A613" s="4" t="n">
        <v>61.3</v>
      </c>
      <c r="B613" s="140" t="n">
        <v>5.31236512527065E-009</v>
      </c>
    </row>
    <row r="614" customFormat="false" ht="12.8" hidden="false" customHeight="false" outlineLevel="0" collapsed="false">
      <c r="A614" s="4" t="n">
        <v>61.4</v>
      </c>
      <c r="B614" s="140" t="n">
        <v>5.08916558313293E-009</v>
      </c>
    </row>
    <row r="615" customFormat="false" ht="12.8" hidden="false" customHeight="false" outlineLevel="0" collapsed="false">
      <c r="A615" s="4" t="n">
        <v>61.5</v>
      </c>
      <c r="B615" s="140" t="n">
        <v>4.87528983823701E-009</v>
      </c>
    </row>
    <row r="616" customFormat="false" ht="12.8" hidden="false" customHeight="false" outlineLevel="0" collapsed="false">
      <c r="A616" s="4" t="n">
        <v>61.6</v>
      </c>
      <c r="B616" s="140" t="n">
        <v>4.67035084645653E-009</v>
      </c>
    </row>
    <row r="617" customFormat="false" ht="12.8" hidden="false" customHeight="false" outlineLevel="0" collapsed="false">
      <c r="A617" s="4" t="n">
        <v>61.7</v>
      </c>
      <c r="B617" s="140" t="n">
        <v>4.4739775200738E-009</v>
      </c>
    </row>
    <row r="618" customFormat="false" ht="12.8" hidden="false" customHeight="false" outlineLevel="0" collapsed="false">
      <c r="A618" s="4" t="n">
        <v>61.8</v>
      </c>
      <c r="B618" s="140" t="n">
        <v>4.28581407493145E-009</v>
      </c>
    </row>
    <row r="619" customFormat="false" ht="12.8" hidden="false" customHeight="false" outlineLevel="0" collapsed="false">
      <c r="A619" s="4" t="n">
        <v>61.9</v>
      </c>
      <c r="B619" s="140" t="n">
        <v>4.10551940407093E-009</v>
      </c>
    </row>
    <row r="620" customFormat="false" ht="12.8" hidden="false" customHeight="false" outlineLevel="0" collapsed="false">
      <c r="A620" s="4" t="n">
        <v>62</v>
      </c>
      <c r="B620" s="140" t="n">
        <v>3.93276647679376E-009</v>
      </c>
    </row>
    <row r="621" customFormat="false" ht="12.8" hidden="false" customHeight="false" outlineLevel="0" collapsed="false">
      <c r="A621" s="4" t="n">
        <v>62.1</v>
      </c>
      <c r="B621" s="140" t="n">
        <v>3.76724176212278E-009</v>
      </c>
    </row>
    <row r="622" customFormat="false" ht="12.8" hidden="false" customHeight="false" outlineLevel="0" collapsed="false">
      <c r="A622" s="4" t="n">
        <v>62.2</v>
      </c>
      <c r="B622" s="140" t="n">
        <v>3.60864467568225E-009</v>
      </c>
    </row>
    <row r="623" customFormat="false" ht="12.8" hidden="false" customHeight="false" outlineLevel="0" collapsed="false">
      <c r="A623" s="4" t="n">
        <v>62.3</v>
      </c>
      <c r="B623" s="140" t="n">
        <v>3.45668704905413E-009</v>
      </c>
    </row>
    <row r="624" customFormat="false" ht="12.8" hidden="false" customHeight="false" outlineLevel="0" collapsed="false">
      <c r="A624" s="4" t="n">
        <v>62.4</v>
      </c>
      <c r="B624" s="140" t="n">
        <v>3.31109262070552E-009</v>
      </c>
    </row>
    <row r="625" customFormat="false" ht="12.8" hidden="false" customHeight="false" outlineLevel="0" collapsed="false">
      <c r="A625" s="4" t="n">
        <v>62.5</v>
      </c>
      <c r="B625" s="140" t="n">
        <v>3.17159654761872E-009</v>
      </c>
    </row>
    <row r="626" customFormat="false" ht="12.8" hidden="false" customHeight="false" outlineLevel="0" collapsed="false">
      <c r="A626" s="4" t="n">
        <v>62.6</v>
      </c>
      <c r="B626" s="140" t="n">
        <v>3.03794493678921E-009</v>
      </c>
    </row>
    <row r="627" customFormat="false" ht="12.8" hidden="false" customHeight="false" outlineLevel="0" collapsed="false">
      <c r="A627" s="4" t="n">
        <v>62.7</v>
      </c>
      <c r="B627" s="140" t="n">
        <v>2.90989439579094E-009</v>
      </c>
    </row>
    <row r="628" customFormat="false" ht="12.8" hidden="false" customHeight="false" outlineLevel="0" collapsed="false">
      <c r="A628" s="4" t="n">
        <v>62.8</v>
      </c>
      <c r="B628" s="140" t="n">
        <v>2.78721160163972E-009</v>
      </c>
    </row>
    <row r="629" customFormat="false" ht="12.8" hidden="false" customHeight="false" outlineLevel="0" collapsed="false">
      <c r="A629" s="4" t="n">
        <v>62.9</v>
      </c>
      <c r="B629" s="140" t="n">
        <v>2.66967288721646E-009</v>
      </c>
    </row>
    <row r="630" customFormat="false" ht="12.8" hidden="false" customHeight="false" outlineLevel="0" collapsed="false">
      <c r="A630" s="4" t="n">
        <v>63</v>
      </c>
      <c r="B630" s="140" t="n">
        <v>2.5570638445415E-009</v>
      </c>
    </row>
    <row r="631" customFormat="false" ht="12.8" hidden="false" customHeight="false" outlineLevel="0" collapsed="false">
      <c r="A631" s="4" t="n">
        <v>63.1</v>
      </c>
      <c r="B631" s="140" t="n">
        <v>2.4491789442195E-009</v>
      </c>
    </row>
    <row r="632" customFormat="false" ht="12.8" hidden="false" customHeight="false" outlineLevel="0" collapsed="false">
      <c r="A632" s="4" t="n">
        <v>63.2</v>
      </c>
      <c r="B632" s="140" t="n">
        <v>2.34582117040147E-009</v>
      </c>
    </row>
    <row r="633" customFormat="false" ht="12.8" hidden="false" customHeight="false" outlineLevel="0" collapsed="false">
      <c r="A633" s="4" t="n">
        <v>63.3</v>
      </c>
      <c r="B633" s="140" t="n">
        <v>2.24680167063707E-009</v>
      </c>
    </row>
    <row r="634" customFormat="false" ht="12.8" hidden="false" customHeight="false" outlineLevel="0" collapsed="false">
      <c r="A634" s="4" t="n">
        <v>63.4</v>
      </c>
      <c r="B634" s="140" t="n">
        <v>2.15193942001482E-009</v>
      </c>
    </row>
    <row r="635" customFormat="false" ht="12.8" hidden="false" customHeight="false" outlineLevel="0" collapsed="false">
      <c r="A635" s="4" t="n">
        <v>63.5</v>
      </c>
      <c r="B635" s="140" t="n">
        <v>2.06106089901255E-009</v>
      </c>
    </row>
    <row r="636" customFormat="false" ht="12.8" hidden="false" customHeight="false" outlineLevel="0" collapsed="false">
      <c r="A636" s="4" t="n">
        <v>63.6</v>
      </c>
      <c r="B636" s="140" t="n">
        <v>1.97399978450295E-009</v>
      </c>
    </row>
    <row r="637" customFormat="false" ht="12.8" hidden="false" customHeight="false" outlineLevel="0" collapsed="false">
      <c r="A637" s="4" t="n">
        <v>63.7</v>
      </c>
      <c r="B637" s="140" t="n">
        <v>1.89059665338211E-009</v>
      </c>
    </row>
    <row r="638" customFormat="false" ht="12.8" hidden="false" customHeight="false" outlineLevel="0" collapsed="false">
      <c r="A638" s="4" t="n">
        <v>63.8</v>
      </c>
      <c r="B638" s="140" t="n">
        <v>1.81069869830929E-009</v>
      </c>
    </row>
    <row r="639" customFormat="false" ht="12.8" hidden="false" customHeight="false" outlineLevel="0" collapsed="false">
      <c r="A639" s="4" t="n">
        <v>63.9</v>
      </c>
      <c r="B639" s="140" t="n">
        <v>1.73415945506769E-009</v>
      </c>
    </row>
    <row r="640" customFormat="false" ht="12.8" hidden="false" customHeight="false" outlineLevel="0" collapsed="false">
      <c r="A640" s="4" t="n">
        <v>64</v>
      </c>
      <c r="B640" s="140" t="n">
        <v>1.6608385410749E-009</v>
      </c>
    </row>
    <row r="641" customFormat="false" ht="12.8" hidden="false" customHeight="false" outlineLevel="0" collapsed="false">
      <c r="A641" s="4" t="n">
        <v>64.1</v>
      </c>
      <c r="B641" s="140" t="n">
        <v>1.59060140459102E-009</v>
      </c>
    </row>
    <row r="642" customFormat="false" ht="12.8" hidden="false" customHeight="false" outlineLevel="0" collapsed="false">
      <c r="A642" s="4" t="n">
        <v>64.2</v>
      </c>
      <c r="B642" s="140" t="n">
        <v>1.52331908419049E-009</v>
      </c>
    </row>
    <row r="643" customFormat="false" ht="12.8" hidden="false" customHeight="false" outlineLevel="0" collapsed="false">
      <c r="A643" s="4" t="n">
        <v>64.3</v>
      </c>
      <c r="B643" s="140" t="n">
        <v>1.45886797808119E-009</v>
      </c>
    </row>
    <row r="644" customFormat="false" ht="12.8" hidden="false" customHeight="false" outlineLevel="0" collapsed="false">
      <c r="A644" s="4" t="n">
        <v>64.4</v>
      </c>
      <c r="B644" s="140" t="n">
        <v>1.39712962287077E-009</v>
      </c>
    </row>
    <row r="645" customFormat="false" ht="12.8" hidden="false" customHeight="false" outlineLevel="0" collapsed="false">
      <c r="A645" s="4" t="n">
        <v>64.5</v>
      </c>
      <c r="B645" s="140" t="n">
        <v>1.33799048139696E-009</v>
      </c>
    </row>
    <row r="646" customFormat="false" ht="12.8" hidden="false" customHeight="false" outlineLevel="0" collapsed="false">
      <c r="A646" s="4" t="n">
        <v>64.6</v>
      </c>
      <c r="B646" s="140" t="n">
        <v>1.28134173925315E-009</v>
      </c>
    </row>
    <row r="647" customFormat="false" ht="12.8" hidden="false" customHeight="false" outlineLevel="0" collapsed="false">
      <c r="A647" s="4" t="n">
        <v>64.7</v>
      </c>
      <c r="B647" s="140" t="n">
        <v>1.22707910965606E-009</v>
      </c>
    </row>
    <row r="648" customFormat="false" ht="12.8" hidden="false" customHeight="false" outlineLevel="0" collapsed="false">
      <c r="A648" s="4" t="n">
        <v>64.8</v>
      </c>
      <c r="B648" s="140" t="n">
        <v>1.17510264631641E-009</v>
      </c>
    </row>
    <row r="649" customFormat="false" ht="12.8" hidden="false" customHeight="false" outlineLevel="0" collapsed="false">
      <c r="A649" s="4" t="n">
        <v>64.9</v>
      </c>
      <c r="B649" s="140" t="n">
        <v>1.12531656398662E-009</v>
      </c>
    </row>
    <row r="650" customFormat="false" ht="12.8" hidden="false" customHeight="false" outlineLevel="0" collapsed="false">
      <c r="A650" s="4" t="n">
        <v>65</v>
      </c>
      <c r="B650" s="140" t="n">
        <v>1.07762906637367E-009</v>
      </c>
    </row>
    <row r="651" customFormat="false" ht="12.8" hidden="false" customHeight="false" outlineLevel="0" collapsed="false">
      <c r="A651" s="4" t="n">
        <v>65.1</v>
      </c>
      <c r="B651" s="140" t="n">
        <v>1.03195218111688E-009</v>
      </c>
    </row>
    <row r="652" customFormat="false" ht="12.8" hidden="false" customHeight="false" outlineLevel="0" collapsed="false">
      <c r="A652" s="4" t="n">
        <v>65.2</v>
      </c>
      <c r="B652" s="140" t="n">
        <v>9.88201601543158E-010</v>
      </c>
    </row>
    <row r="653" customFormat="false" ht="12.8" hidden="false" customHeight="false" outlineLevel="0" collapsed="false">
      <c r="A653" s="4" t="n">
        <v>65.3</v>
      </c>
      <c r="B653" s="140" t="n">
        <v>9.4629653492344E-010</v>
      </c>
    </row>
    <row r="654" customFormat="false" ht="12.8" hidden="false" customHeight="false" outlineLevel="0" collapsed="false">
      <c r="A654" s="4" t="n">
        <v>65.4</v>
      </c>
      <c r="B654" s="140" t="n">
        <v>9.06159556965454E-010</v>
      </c>
    </row>
    <row r="655" customFormat="false" ht="12.8" hidden="false" customHeight="false" outlineLevel="0" collapsed="false">
      <c r="A655" s="4" t="n">
        <v>65.5</v>
      </c>
      <c r="B655" s="140" t="n">
        <v>8.6771647228856E-010</v>
      </c>
    </row>
    <row r="656" customFormat="false" ht="12.8" hidden="false" customHeight="false" outlineLevel="0" collapsed="false">
      <c r="A656" s="4" t="n">
        <v>65.6</v>
      </c>
      <c r="B656" s="140" t="n">
        <v>8.30896180636591E-010</v>
      </c>
    </row>
    <row r="657" customFormat="false" ht="12.8" hidden="false" customHeight="false" outlineLevel="0" collapsed="false">
      <c r="A657" s="4" t="n">
        <v>65.7</v>
      </c>
      <c r="B657" s="140" t="n">
        <v>7.95630548594666E-010</v>
      </c>
    </row>
    <row r="658" customFormat="false" ht="12.8" hidden="false" customHeight="false" outlineLevel="0" collapsed="false">
      <c r="A658" s="4" t="n">
        <v>65.8</v>
      </c>
      <c r="B658" s="140" t="n">
        <v>7.61854286585318E-010</v>
      </c>
    </row>
    <row r="659" customFormat="false" ht="12.8" hidden="false" customHeight="false" outlineLevel="0" collapsed="false">
      <c r="A659" s="4" t="n">
        <v>65.9</v>
      </c>
      <c r="B659" s="140" t="n">
        <v>7.29504830928286E-010</v>
      </c>
    </row>
    <row r="660" customFormat="false" ht="12.8" hidden="false" customHeight="false" outlineLevel="0" collapsed="false">
      <c r="A660" s="4" t="n">
        <v>66</v>
      </c>
      <c r="B660" s="140" t="n">
        <v>6.98522230757268E-010</v>
      </c>
    </row>
    <row r="661" customFormat="false" ht="12.8" hidden="false" customHeight="false" outlineLevel="0" collapsed="false">
      <c r="A661" s="4" t="n">
        <v>66.1</v>
      </c>
      <c r="B661" s="140" t="n">
        <v>6.6884903959504E-010</v>
      </c>
    </row>
    <row r="662" customFormat="false" ht="12.8" hidden="false" customHeight="false" outlineLevel="0" collapsed="false">
      <c r="A662" s="4" t="n">
        <v>66.2</v>
      </c>
      <c r="B662" s="140" t="n">
        <v>6.40430211396639E-010</v>
      </c>
    </row>
    <row r="663" customFormat="false" ht="12.8" hidden="false" customHeight="false" outlineLevel="0" collapsed="false">
      <c r="A663" s="4" t="n">
        <v>66.3</v>
      </c>
      <c r="B663" s="140" t="n">
        <v>6.13213000877822E-010</v>
      </c>
    </row>
    <row r="664" customFormat="false" ht="12.8" hidden="false" customHeight="false" outlineLevel="0" collapsed="false">
      <c r="A664" s="4" t="n">
        <v>66.4</v>
      </c>
      <c r="B664" s="140" t="n">
        <v>5.87146867953531E-010</v>
      </c>
    </row>
    <row r="665" customFormat="false" ht="12.8" hidden="false" customHeight="false" outlineLevel="0" collapsed="false">
      <c r="A665" s="4" t="n">
        <v>66.5</v>
      </c>
      <c r="B665" s="140" t="n">
        <v>5.62183386118195E-010</v>
      </c>
    </row>
    <row r="666" customFormat="false" ht="12.8" hidden="false" customHeight="false" outlineLevel="0" collapsed="false">
      <c r="A666" s="4" t="n">
        <v>66.6</v>
      </c>
      <c r="B666" s="140" t="n">
        <v>5.38276154606456E-010</v>
      </c>
    </row>
    <row r="667" customFormat="false" ht="12.8" hidden="false" customHeight="false" outlineLevel="0" collapsed="false">
      <c r="A667" s="4" t="n">
        <v>66.7</v>
      </c>
      <c r="B667" s="140" t="n">
        <v>5.15380714179595E-010</v>
      </c>
    </row>
    <row r="668" customFormat="false" ht="12.8" hidden="false" customHeight="false" outlineLevel="0" collapsed="false">
      <c r="A668" s="4" t="n">
        <v>66.8</v>
      </c>
      <c r="B668" s="140" t="n">
        <v>4.93454466389013E-010</v>
      </c>
    </row>
    <row r="669" customFormat="false" ht="12.8" hidden="false" customHeight="false" outlineLevel="0" collapsed="false">
      <c r="A669" s="4" t="n">
        <v>66.9</v>
      </c>
      <c r="B669" s="140" t="n">
        <v>4.72456596174386E-010</v>
      </c>
    </row>
    <row r="670" customFormat="false" ht="12.8" hidden="false" customHeight="false" outlineLevel="0" collapsed="false">
      <c r="A670" s="4" t="n">
        <v>67</v>
      </c>
      <c r="B670" s="140" t="n">
        <v>4.52347997659717E-010</v>
      </c>
    </row>
    <row r="671" customFormat="false" ht="12.8" hidden="false" customHeight="false" outlineLevel="0" collapsed="false">
      <c r="A671" s="4" t="n">
        <v>67.1</v>
      </c>
      <c r="B671" s="140" t="n">
        <v>4.33091203016174E-010</v>
      </c>
    </row>
    <row r="672" customFormat="false" ht="12.8" hidden="false" customHeight="false" outlineLevel="0" collapsed="false">
      <c r="A672" s="4" t="n">
        <v>67.2</v>
      </c>
      <c r="B672" s="140" t="n">
        <v>4.14650314265893E-010</v>
      </c>
    </row>
    <row r="673" customFormat="false" ht="12.8" hidden="false" customHeight="false" outlineLevel="0" collapsed="false">
      <c r="A673" s="4" t="n">
        <v>67.3</v>
      </c>
      <c r="B673" s="140" t="n">
        <v>3.96990937906079E-010</v>
      </c>
    </row>
    <row r="674" customFormat="false" ht="12.8" hidden="false" customHeight="false" outlineLevel="0" collapsed="false">
      <c r="A674" s="4" t="n">
        <v>67.4</v>
      </c>
      <c r="B674" s="140" t="n">
        <v>3.80080122237575E-010</v>
      </c>
    </row>
    <row r="675" customFormat="false" ht="12.8" hidden="false" customHeight="false" outlineLevel="0" collapsed="false">
      <c r="A675" s="4" t="n">
        <v>67.5</v>
      </c>
      <c r="B675" s="140" t="n">
        <v>3.63886297286889E-010</v>
      </c>
    </row>
    <row r="676" customFormat="false" ht="12.8" hidden="false" customHeight="false" outlineLevel="0" collapsed="false">
      <c r="A676" s="4" t="n">
        <v>67.6</v>
      </c>
      <c r="B676" s="140" t="n">
        <v>3.48379217215105E-010</v>
      </c>
    </row>
    <row r="677" customFormat="false" ht="12.8" hidden="false" customHeight="false" outlineLevel="0" collapsed="false">
      <c r="A677" s="4" t="n">
        <v>67.7</v>
      </c>
      <c r="B677" s="140" t="n">
        <v>3.33529905111489E-010</v>
      </c>
    </row>
    <row r="678" customFormat="false" ht="12.8" hidden="false" customHeight="false" outlineLevel="0" collapsed="false">
      <c r="A678" s="4" t="n">
        <v>67.8</v>
      </c>
      <c r="B678" s="140" t="n">
        <v>3.19310600073773E-010</v>
      </c>
    </row>
    <row r="679" customFormat="false" ht="12.8" hidden="false" customHeight="false" outlineLevel="0" collapsed="false">
      <c r="A679" s="4" t="n">
        <v>67.9</v>
      </c>
      <c r="B679" s="140" t="n">
        <v>3.05694706481043E-010</v>
      </c>
    </row>
    <row r="680" customFormat="false" ht="12.8" hidden="false" customHeight="false" outlineLevel="0" collapsed="false">
      <c r="A680" s="4" t="n">
        <v>68</v>
      </c>
      <c r="B680" s="140" t="n">
        <v>2.92656745369083E-010</v>
      </c>
    </row>
    <row r="681" customFormat="false" ht="12.8" hidden="false" customHeight="false" outlineLevel="0" collapsed="false">
      <c r="A681" s="4" t="n">
        <v>68.1</v>
      </c>
      <c r="B681" s="140" t="n">
        <v>2.80172307821612E-010</v>
      </c>
    </row>
    <row r="682" customFormat="false" ht="12.8" hidden="false" customHeight="false" outlineLevel="0" collapsed="false">
      <c r="A682" s="4" t="n">
        <v>68.2</v>
      </c>
      <c r="B682" s="140" t="n">
        <v>2.68218010294461E-010</v>
      </c>
    </row>
    <row r="683" customFormat="false" ht="12.8" hidden="false" customHeight="false" outlineLevel="0" collapsed="false">
      <c r="A683" s="4" t="n">
        <v>68.3</v>
      </c>
      <c r="B683" s="140" t="n">
        <v>2.56771451793087E-010</v>
      </c>
    </row>
    <row r="684" customFormat="false" ht="12.8" hidden="false" customHeight="false" outlineLevel="0" collapsed="false">
      <c r="A684" s="4" t="n">
        <v>68.4</v>
      </c>
      <c r="B684" s="140" t="n">
        <v>2.45811172827059E-010</v>
      </c>
    </row>
    <row r="685" customFormat="false" ht="12.8" hidden="false" customHeight="false" outlineLevel="0" collapsed="false">
      <c r="A685" s="4" t="n">
        <v>68.5</v>
      </c>
      <c r="B685" s="140" t="n">
        <v>2.35316616068332E-010</v>
      </c>
    </row>
    <row r="686" customFormat="false" ht="12.8" hidden="false" customHeight="false" outlineLevel="0" collapsed="false">
      <c r="A686" s="4" t="n">
        <v>68.6</v>
      </c>
      <c r="B686" s="140" t="n">
        <v>2.25268088643044E-010</v>
      </c>
    </row>
    <row r="687" customFormat="false" ht="12.8" hidden="false" customHeight="false" outlineLevel="0" collapsed="false">
      <c r="A687" s="4" t="n">
        <v>68.7</v>
      </c>
      <c r="B687" s="140" t="n">
        <v>2.15646725989496E-010</v>
      </c>
    </row>
    <row r="688" customFormat="false" ht="12.8" hidden="false" customHeight="false" outlineLevel="0" collapsed="false">
      <c r="A688" s="4" t="n">
        <v>68.8</v>
      </c>
      <c r="B688" s="140" t="n">
        <v>2.06434457217725E-010</v>
      </c>
    </row>
    <row r="689" customFormat="false" ht="12.8" hidden="false" customHeight="false" outlineLevel="0" collapsed="false">
      <c r="A689" s="4" t="n">
        <v>68.9</v>
      </c>
      <c r="B689" s="140" t="n">
        <v>1.9761397190868E-010</v>
      </c>
    </row>
    <row r="690" customFormat="false" ht="12.8" hidden="false" customHeight="false" outlineLevel="0" collapsed="false">
      <c r="A690" s="4" t="n">
        <v>69</v>
      </c>
      <c r="B690" s="140" t="n">
        <v>1.89168688293621E-010</v>
      </c>
    </row>
    <row r="691" customFormat="false" ht="12.8" hidden="false" customHeight="false" outlineLevel="0" collapsed="false">
      <c r="A691" s="4" t="n">
        <v>69.1</v>
      </c>
      <c r="B691" s="140" t="n">
        <v>1.81082722756728E-010</v>
      </c>
    </row>
    <row r="692" customFormat="false" ht="12.8" hidden="false" customHeight="false" outlineLevel="0" collapsed="false">
      <c r="A692" s="4" t="n">
        <v>69.2</v>
      </c>
      <c r="B692" s="140" t="n">
        <v>1.73340860606284E-010</v>
      </c>
    </row>
    <row r="693" customFormat="false" ht="12.8" hidden="false" customHeight="false" outlineLevel="0" collapsed="false">
      <c r="A693" s="4" t="n">
        <v>69.3</v>
      </c>
      <c r="B693" s="140" t="n">
        <v>1.65928528062017E-010</v>
      </c>
    </row>
    <row r="694" customFormat="false" ht="12.8" hidden="false" customHeight="false" outlineLevel="0" collapsed="false">
      <c r="A694" s="4" t="n">
        <v>69.4</v>
      </c>
      <c r="B694" s="140" t="n">
        <v>1.58831765408333E-010</v>
      </c>
    </row>
    <row r="695" customFormat="false" ht="12.8" hidden="false" customHeight="false" outlineLevel="0" collapsed="false">
      <c r="A695" s="4" t="n">
        <v>69.5</v>
      </c>
      <c r="B695" s="140" t="n">
        <v>1.52037201265264E-010</v>
      </c>
    </row>
    <row r="696" customFormat="false" ht="12.8" hidden="false" customHeight="false" outlineLevel="0" collapsed="false">
      <c r="A696" s="4" t="n">
        <v>69.6</v>
      </c>
      <c r="B696" s="140" t="n">
        <v>1.45532027930871E-010</v>
      </c>
    </row>
    <row r="697" customFormat="false" ht="12.8" hidden="false" customHeight="false" outlineLevel="0" collapsed="false">
      <c r="A697" s="4" t="n">
        <v>69.7</v>
      </c>
      <c r="B697" s="140" t="n">
        <v>1.39303977750822E-010</v>
      </c>
    </row>
    <row r="698" customFormat="false" ht="12.8" hidden="false" customHeight="false" outlineLevel="0" collapsed="false">
      <c r="A698" s="4" t="n">
        <v>69.8</v>
      </c>
      <c r="B698" s="140" t="n">
        <v>1.33341300472613E-010</v>
      </c>
    </row>
    <row r="699" customFormat="false" ht="12.8" hidden="false" customHeight="false" outlineLevel="0" collapsed="false">
      <c r="A699" s="4" t="n">
        <v>69.9</v>
      </c>
      <c r="B699" s="140" t="n">
        <v>1.27632741543669E-010</v>
      </c>
    </row>
    <row r="700" customFormat="false" ht="12.8" hidden="false" customHeight="false" outlineLevel="0" collapsed="false">
      <c r="A700" s="4" t="n">
        <v>70</v>
      </c>
      <c r="B700" s="140" t="n">
        <v>1.22167521314275E-010</v>
      </c>
    </row>
    <row r="701" customFormat="false" ht="12.8" hidden="false" customHeight="false" outlineLevel="0" collapsed="false">
      <c r="A701" s="4" t="n">
        <v>70.1</v>
      </c>
      <c r="B701" s="140" t="n">
        <v>1.16935315107821E-010</v>
      </c>
    </row>
    <row r="702" customFormat="false" ht="12.8" hidden="false" customHeight="false" outlineLevel="0" collapsed="false">
      <c r="A702" s="4" t="n">
        <v>70.2</v>
      </c>
      <c r="B702" s="140" t="n">
        <v>1.11926234122449E-010</v>
      </c>
    </row>
    <row r="703" customFormat="false" ht="12.8" hidden="false" customHeight="false" outlineLevel="0" collapsed="false">
      <c r="A703" s="4" t="n">
        <v>70.3</v>
      </c>
      <c r="B703" s="140" t="n">
        <v>1.07130807129651E-010</v>
      </c>
    </row>
    <row r="704" customFormat="false" ht="12.8" hidden="false" customHeight="false" outlineLevel="0" collapsed="false">
      <c r="A704" s="4" t="n">
        <v>70.4</v>
      </c>
      <c r="B704" s="140" t="n">
        <v>1.02539962936748E-010</v>
      </c>
    </row>
    <row r="705" customFormat="false" ht="12.8" hidden="false" customHeight="false" outlineLevel="0" collapsed="false">
      <c r="A705" s="4" t="n">
        <v>70.5</v>
      </c>
      <c r="B705" s="140" t="n">
        <v>9.81450135816021E-011</v>
      </c>
    </row>
    <row r="706" customFormat="false" ht="12.8" hidden="false" customHeight="false" outlineLevel="0" collapsed="false">
      <c r="A706" s="4" t="n">
        <v>70.6</v>
      </c>
      <c r="B706" s="140" t="n">
        <v>9.39376382291706E-011</v>
      </c>
    </row>
    <row r="707" customFormat="false" ht="12.8" hidden="false" customHeight="false" outlineLevel="0" collapsed="false">
      <c r="A707" s="4" t="n">
        <v>70.7</v>
      </c>
      <c r="B707" s="140" t="n">
        <v>8.99098677407829E-011</v>
      </c>
    </row>
    <row r="708" customFormat="false" ht="12.8" hidden="false" customHeight="false" outlineLevel="0" collapsed="false">
      <c r="A708" s="4" t="n">
        <v>70.8</v>
      </c>
      <c r="B708" s="140" t="n">
        <v>8.60540698882167E-011</v>
      </c>
    </row>
    <row r="709" customFormat="false" ht="12.8" hidden="false" customHeight="false" outlineLevel="0" collapsed="false">
      <c r="A709" s="4" t="n">
        <v>70.9</v>
      </c>
      <c r="B709" s="140" t="n">
        <v>8.23629351857934E-011</v>
      </c>
    </row>
    <row r="710" customFormat="false" ht="12.8" hidden="false" customHeight="false" outlineLevel="0" collapsed="false">
      <c r="A710" s="4" t="n">
        <v>71</v>
      </c>
      <c r="B710" s="140" t="n">
        <v>7.88294633148394E-011</v>
      </c>
    </row>
    <row r="711" customFormat="false" ht="12.8" hidden="false" customHeight="false" outlineLevel="0" collapsed="false">
      <c r="A711" s="4" t="n">
        <v>71.1</v>
      </c>
      <c r="B711" s="140" t="n">
        <v>7.54469501158833E-011</v>
      </c>
    </row>
    <row r="712" customFormat="false" ht="12.8" hidden="false" customHeight="false" outlineLevel="0" collapsed="false">
      <c r="A712" s="4" t="n">
        <v>71.2</v>
      </c>
      <c r="B712" s="140" t="n">
        <v>7.22089751250125E-011</v>
      </c>
    </row>
    <row r="713" customFormat="false" ht="12.8" hidden="false" customHeight="false" outlineLevel="0" collapsed="false">
      <c r="A713" s="4" t="n">
        <v>71.3</v>
      </c>
      <c r="B713" s="140" t="n">
        <v>6.91093896317568E-011</v>
      </c>
    </row>
    <row r="714" customFormat="false" ht="12.8" hidden="false" customHeight="false" outlineLevel="0" collapsed="false">
      <c r="A714" s="4" t="n">
        <v>71.4</v>
      </c>
      <c r="B714" s="140" t="n">
        <v>6.61423052368124E-011</v>
      </c>
    </row>
    <row r="715" customFormat="false" ht="12.8" hidden="false" customHeight="false" outlineLevel="0" collapsed="false">
      <c r="A715" s="4" t="n">
        <v>71.5</v>
      </c>
      <c r="B715" s="140" t="n">
        <v>6.33020828888253E-011</v>
      </c>
    </row>
    <row r="716" customFormat="false" ht="12.8" hidden="false" customHeight="false" outlineLevel="0" collapsed="false">
      <c r="A716" s="4" t="n">
        <v>71.6</v>
      </c>
      <c r="B716" s="140" t="n">
        <v>6.05833223802843E-011</v>
      </c>
    </row>
    <row r="717" customFormat="false" ht="12.8" hidden="false" customHeight="false" outlineLevel="0" collapsed="false">
      <c r="A717" s="4" t="n">
        <v>71.7</v>
      </c>
      <c r="B717" s="140" t="n">
        <v>5.79808522834326E-011</v>
      </c>
    </row>
    <row r="718" customFormat="false" ht="12.8" hidden="false" customHeight="false" outlineLevel="0" collapsed="false">
      <c r="A718" s="4" t="n">
        <v>71.8</v>
      </c>
      <c r="B718" s="140" t="n">
        <v>5.54897203078683E-011</v>
      </c>
    </row>
    <row r="719" customFormat="false" ht="12.8" hidden="false" customHeight="false" outlineLevel="0" collapsed="false">
      <c r="A719" s="4" t="n">
        <v>71.9</v>
      </c>
      <c r="B719" s="140" t="n">
        <v>5.31051840622734E-011</v>
      </c>
    </row>
    <row r="720" customFormat="false" ht="12.8" hidden="false" customHeight="false" outlineLevel="0" collapsed="false">
      <c r="A720" s="4" t="n">
        <v>72</v>
      </c>
      <c r="B720" s="140" t="n">
        <v>5.08227022034435E-011</v>
      </c>
    </row>
    <row r="721" customFormat="false" ht="12.8" hidden="false" customHeight="false" outlineLevel="0" collapsed="false">
      <c r="A721" s="4" t="n">
        <v>72.1</v>
      </c>
      <c r="B721" s="140" t="n">
        <v>4.86379259564694E-011</v>
      </c>
    </row>
    <row r="722" customFormat="false" ht="12.8" hidden="false" customHeight="false" outlineLevel="0" collapsed="false">
      <c r="A722" s="4" t="n">
        <v>72.2</v>
      </c>
      <c r="B722" s="140" t="n">
        <v>4.65466909906107E-011</v>
      </c>
    </row>
    <row r="723" customFormat="false" ht="12.8" hidden="false" customHeight="false" outlineLevel="0" collapsed="false">
      <c r="A723" s="4" t="n">
        <v>72.3</v>
      </c>
      <c r="B723" s="140" t="n">
        <v>4.45450096360257E-011</v>
      </c>
    </row>
    <row r="724" customFormat="false" ht="12.8" hidden="false" customHeight="false" outlineLevel="0" collapsed="false">
      <c r="A724" s="4" t="n">
        <v>72.4</v>
      </c>
      <c r="B724" s="140" t="n">
        <v>4.26290634271419E-011</v>
      </c>
    </row>
    <row r="725" customFormat="false" ht="12.8" hidden="false" customHeight="false" outlineLevel="0" collapsed="false">
      <c r="A725" s="4" t="n">
        <v>72.5</v>
      </c>
      <c r="B725" s="140" t="n">
        <v>4.07951959590456E-011</v>
      </c>
    </row>
    <row r="726" customFormat="false" ht="12.8" hidden="false" customHeight="false" outlineLevel="0" collapsed="false">
      <c r="A726" s="4" t="n">
        <v>72.6</v>
      </c>
      <c r="B726" s="140" t="n">
        <v>3.90399060438226E-011</v>
      </c>
    </row>
    <row r="727" customFormat="false" ht="12.8" hidden="false" customHeight="false" outlineLevel="0" collapsed="false">
      <c r="A727" s="4" t="n">
        <v>72.7</v>
      </c>
      <c r="B727" s="140" t="n">
        <v>3.73598411543346E-011</v>
      </c>
    </row>
    <row r="728" customFormat="false" ht="12.8" hidden="false" customHeight="false" outlineLevel="0" collapsed="false">
      <c r="A728" s="4" t="n">
        <v>72.8</v>
      </c>
      <c r="B728" s="140" t="n">
        <v>3.57517911434297E-011</v>
      </c>
    </row>
    <row r="729" customFormat="false" ht="12.8" hidden="false" customHeight="false" outlineLevel="0" collapsed="false">
      <c r="A729" s="4" t="n">
        <v>72.9</v>
      </c>
      <c r="B729" s="140" t="n">
        <v>3.4212682227078E-011</v>
      </c>
    </row>
    <row r="730" customFormat="false" ht="12.8" hidden="false" customHeight="false" outlineLevel="0" collapsed="false">
      <c r="A730" s="4" t="n">
        <v>73</v>
      </c>
      <c r="B730" s="140" t="n">
        <v>3.27395712204178E-011</v>
      </c>
    </row>
    <row r="731" customFormat="false" ht="12.8" hidden="false" customHeight="false" outlineLevel="0" collapsed="false">
      <c r="A731" s="4" t="n">
        <v>73.1</v>
      </c>
      <c r="B731" s="140" t="n">
        <v>3.1329640016131E-011</v>
      </c>
    </row>
    <row r="732" customFormat="false" ht="12.8" hidden="false" customHeight="false" outlineLevel="0" collapsed="false">
      <c r="A732" s="4" t="n">
        <v>73.2</v>
      </c>
      <c r="B732" s="140" t="n">
        <v>2.99801902950299E-011</v>
      </c>
    </row>
    <row r="733" customFormat="false" ht="12.8" hidden="false" customHeight="false" outlineLevel="0" collapsed="false">
      <c r="A733" s="4" t="n">
        <v>73.3</v>
      </c>
      <c r="B733" s="140" t="n">
        <v>2.86886384591397E-011</v>
      </c>
    </row>
    <row r="734" customFormat="false" ht="12.8" hidden="false" customHeight="false" outlineLevel="0" collapsed="false">
      <c r="A734" s="4" t="n">
        <v>73.4</v>
      </c>
      <c r="B734" s="140" t="n">
        <v>2.74525107779714E-011</v>
      </c>
    </row>
    <row r="735" customFormat="false" ht="12.8" hidden="false" customHeight="false" outlineLevel="0" collapsed="false">
      <c r="A735" s="4" t="n">
        <v>73.5</v>
      </c>
      <c r="B735" s="140" t="n">
        <v>2.62694387390735E-011</v>
      </c>
    </row>
    <row r="736" customFormat="false" ht="12.8" hidden="false" customHeight="false" outlineLevel="0" collapsed="false">
      <c r="A736" s="4" t="n">
        <v>73.6</v>
      </c>
      <c r="B736" s="140" t="n">
        <v>2.51371545943045E-011</v>
      </c>
    </row>
    <row r="737" customFormat="false" ht="12.8" hidden="false" customHeight="false" outlineLevel="0" collapsed="false">
      <c r="A737" s="4" t="n">
        <v>73.7</v>
      </c>
      <c r="B737" s="140" t="n">
        <v>2.40534870936417E-011</v>
      </c>
    </row>
    <row r="738" customFormat="false" ht="12.8" hidden="false" customHeight="false" outlineLevel="0" collapsed="false">
      <c r="A738" s="4" t="n">
        <v>73.8</v>
      </c>
      <c r="B738" s="140" t="n">
        <v>2.30163573986726E-011</v>
      </c>
    </row>
    <row r="739" customFormat="false" ht="12.8" hidden="false" customHeight="false" outlineLevel="0" collapsed="false">
      <c r="A739" s="4" t="n">
        <v>73.9</v>
      </c>
      <c r="B739" s="140" t="n">
        <v>2.202377516824E-011</v>
      </c>
    </row>
    <row r="740" customFormat="false" ht="12.8" hidden="false" customHeight="false" outlineLevel="0" collapsed="false">
      <c r="A740" s="4" t="n">
        <v>74</v>
      </c>
      <c r="B740" s="140" t="n">
        <v>2.10738348090367E-011</v>
      </c>
    </row>
    <row r="741" customFormat="false" ht="12.8" hidden="false" customHeight="false" outlineLevel="0" collapsed="false">
      <c r="A741" s="4" t="n">
        <v>74.1</v>
      </c>
      <c r="B741" s="140" t="n">
        <v>2.01647118842302E-011</v>
      </c>
    </row>
    <row r="742" customFormat="false" ht="12.8" hidden="false" customHeight="false" outlineLevel="0" collapsed="false">
      <c r="A742" s="4" t="n">
        <v>74.2</v>
      </c>
      <c r="B742" s="140" t="n">
        <v>1.92946596734998E-011</v>
      </c>
    </row>
    <row r="743" customFormat="false" ht="12.8" hidden="false" customHeight="false" outlineLevel="0" collapsed="false">
      <c r="A743" s="4" t="n">
        <v>74.3</v>
      </c>
      <c r="B743" s="140" t="n">
        <v>1.84620058781354E-011</v>
      </c>
    </row>
    <row r="744" customFormat="false" ht="12.8" hidden="false" customHeight="false" outlineLevel="0" collapsed="false">
      <c r="A744" s="4" t="n">
        <v>74.4</v>
      </c>
      <c r="B744" s="140" t="n">
        <v>1.7665149465115E-011</v>
      </c>
    </row>
    <row r="745" customFormat="false" ht="12.8" hidden="false" customHeight="false" outlineLevel="0" collapsed="false">
      <c r="A745" s="4" t="n">
        <v>74.5</v>
      </c>
      <c r="B745" s="140" t="n">
        <v>1.69025576443323E-011</v>
      </c>
    </row>
    <row r="746" customFormat="false" ht="12.8" hidden="false" customHeight="false" outlineLevel="0" collapsed="false">
      <c r="A746" s="4" t="n">
        <v>74.6</v>
      </c>
      <c r="B746" s="140" t="n">
        <v>1.61727629733867E-011</v>
      </c>
    </row>
    <row r="747" customFormat="false" ht="12.8" hidden="false" customHeight="false" outlineLevel="0" collapsed="false">
      <c r="A747" s="4" t="n">
        <v>74.7</v>
      </c>
      <c r="B747" s="140" t="n">
        <v>1.54743605845823E-011</v>
      </c>
    </row>
    <row r="748" customFormat="false" ht="12.8" hidden="false" customHeight="false" outlineLevel="0" collapsed="false">
      <c r="A748" s="4" t="n">
        <v>74.8</v>
      </c>
      <c r="B748" s="140" t="n">
        <v>1.48060055290069E-011</v>
      </c>
    </row>
    <row r="749" customFormat="false" ht="12.8" hidden="false" customHeight="false" outlineLevel="0" collapsed="false">
      <c r="A749" s="4" t="n">
        <v>74.9</v>
      </c>
      <c r="B749" s="140" t="n">
        <v>1.41664102327716E-011</v>
      </c>
    </row>
    <row r="750" customFormat="false" ht="12.8" hidden="false" customHeight="false" outlineLevel="0" collapsed="false">
      <c r="A750" s="4" t="n">
        <v>75</v>
      </c>
      <c r="B750" s="140" t="n">
        <v>1.35543420607045E-011</v>
      </c>
    </row>
    <row r="751" customFormat="false" ht="12.8" hidden="false" customHeight="false" outlineLevel="0" collapsed="false">
      <c r="A751" s="4" t="n">
        <v>75.1</v>
      </c>
      <c r="B751" s="140" t="n">
        <v>1.29686209829797E-011</v>
      </c>
    </row>
    <row r="752" customFormat="false" ht="12.8" hidden="false" customHeight="false" outlineLevel="0" collapsed="false">
      <c r="A752" s="4" t="n">
        <v>75.2</v>
      </c>
      <c r="B752" s="140" t="n">
        <v>1.2408117340359E-011</v>
      </c>
    </row>
    <row r="753" customFormat="false" ht="12.8" hidden="false" customHeight="false" outlineLevel="0" collapsed="false">
      <c r="A753" s="4" t="n">
        <v>75.3</v>
      </c>
      <c r="B753" s="140" t="n">
        <v>1.18717497039001E-011</v>
      </c>
    </row>
    <row r="754" customFormat="false" ht="12.8" hidden="false" customHeight="false" outlineLevel="0" collapsed="false">
      <c r="A754" s="4" t="n">
        <v>75.4</v>
      </c>
      <c r="B754" s="140" t="n">
        <v>1.13584828251589E-011</v>
      </c>
    </row>
    <row r="755" customFormat="false" ht="12.8" hidden="false" customHeight="false" outlineLevel="0" collapsed="false">
      <c r="A755" s="4" t="n">
        <v>75.5</v>
      </c>
      <c r="B755" s="140" t="n">
        <v>1.08673256730815E-011</v>
      </c>
    </row>
    <row r="756" customFormat="false" ht="12.8" hidden="false" customHeight="false" outlineLevel="0" collapsed="false">
      <c r="A756" s="4" t="n">
        <v>75.6</v>
      </c>
      <c r="B756" s="140" t="n">
        <v>1.03973295539372E-011</v>
      </c>
    </row>
    <row r="757" customFormat="false" ht="12.8" hidden="false" customHeight="false" outlineLevel="0" collapsed="false">
      <c r="A757" s="4" t="n">
        <v>75.7</v>
      </c>
      <c r="B757" s="140" t="n">
        <v>9.94758631080105E-012</v>
      </c>
    </row>
    <row r="758" customFormat="false" ht="12.8" hidden="false" customHeight="false" outlineLevel="0" collapsed="false">
      <c r="A758" s="4" t="n">
        <v>75.8</v>
      </c>
      <c r="B758" s="140" t="n">
        <v>9.51722659923524E-012</v>
      </c>
    </row>
    <row r="759" customFormat="false" ht="12.8" hidden="false" customHeight="false" outlineLevel="0" collapsed="false">
      <c r="A759" s="4" t="n">
        <v>75.9</v>
      </c>
      <c r="B759" s="140" t="n">
        <v>9.10541823596271E-012</v>
      </c>
    </row>
    <row r="760" customFormat="false" ht="12.8" hidden="false" customHeight="false" outlineLevel="0" collapsed="false">
      <c r="A760" s="4" t="n">
        <v>76</v>
      </c>
      <c r="B760" s="140" t="n">
        <v>8.7113646174602E-012</v>
      </c>
    </row>
    <row r="761" customFormat="false" ht="12.8" hidden="false" customHeight="false" outlineLevel="0" collapsed="false">
      <c r="A761" s="4" t="n">
        <v>76.1</v>
      </c>
      <c r="B761" s="140" t="n">
        <v>8.33430320552349E-012</v>
      </c>
    </row>
    <row r="762" customFormat="false" ht="12.8" hidden="false" customHeight="false" outlineLevel="0" collapsed="false">
      <c r="A762" s="4" t="n">
        <v>76.2</v>
      </c>
      <c r="B762" s="140" t="n">
        <v>7.97350407698562E-012</v>
      </c>
    </row>
    <row r="763" customFormat="false" ht="12.8" hidden="false" customHeight="false" outlineLevel="0" collapsed="false">
      <c r="A763" s="4" t="n">
        <v>76.3</v>
      </c>
      <c r="B763" s="140" t="n">
        <v>7.62826853488343E-012</v>
      </c>
    </row>
    <row r="764" customFormat="false" ht="12.8" hidden="false" customHeight="false" outlineLevel="0" collapsed="false">
      <c r="A764" s="4" t="n">
        <v>76.4</v>
      </c>
      <c r="B764" s="140" t="n">
        <v>7.29792777848208E-012</v>
      </c>
    </row>
    <row r="765" customFormat="false" ht="12.8" hidden="false" customHeight="false" outlineLevel="0" collapsed="false">
      <c r="A765" s="4" t="n">
        <v>76.5</v>
      </c>
      <c r="B765" s="140" t="n">
        <v>6.98184162967729E-012</v>
      </c>
    </row>
    <row r="766" customFormat="false" ht="12.8" hidden="false" customHeight="false" outlineLevel="0" collapsed="false">
      <c r="A766" s="4" t="n">
        <v>76.6</v>
      </c>
      <c r="B766" s="140" t="n">
        <v>6.67939731339602E-012</v>
      </c>
    </row>
    <row r="767" customFormat="false" ht="12.8" hidden="false" customHeight="false" outlineLevel="0" collapsed="false">
      <c r="A767" s="4" t="n">
        <v>76.7</v>
      </c>
      <c r="B767" s="140" t="n">
        <v>6.39000828971952E-012</v>
      </c>
    </row>
    <row r="768" customFormat="false" ht="12.8" hidden="false" customHeight="false" outlineLevel="0" collapsed="false">
      <c r="A768" s="4" t="n">
        <v>76.8</v>
      </c>
      <c r="B768" s="140" t="n">
        <v>6.11311313554522E-012</v>
      </c>
    </row>
    <row r="769" customFormat="false" ht="12.8" hidden="false" customHeight="false" outlineLevel="0" collapsed="false">
      <c r="A769" s="4" t="n">
        <v>76.9</v>
      </c>
      <c r="B769" s="140" t="n">
        <v>5.84817447369735E-012</v>
      </c>
    </row>
    <row r="770" customFormat="false" ht="12.8" hidden="false" customHeight="false" outlineLevel="0" collapsed="false">
      <c r="A770" s="4" t="n">
        <v>77</v>
      </c>
      <c r="B770" s="140" t="n">
        <v>5.59467794748328E-012</v>
      </c>
    </row>
    <row r="771" customFormat="false" ht="12.8" hidden="false" customHeight="false" outlineLevel="0" collapsed="false">
      <c r="A771" s="4" t="n">
        <v>77.1</v>
      </c>
      <c r="B771" s="140" t="n">
        <v>5.35213123877649E-012</v>
      </c>
    </row>
    <row r="772" customFormat="false" ht="12.8" hidden="false" customHeight="false" outlineLevel="0" collapsed="false">
      <c r="A772" s="4" t="n">
        <v>77.2</v>
      </c>
      <c r="B772" s="140" t="n">
        <v>5.1200631277883E-012</v>
      </c>
    </row>
    <row r="773" customFormat="false" ht="12.8" hidden="false" customHeight="false" outlineLevel="0" collapsed="false">
      <c r="A773" s="4" t="n">
        <v>77.3</v>
      </c>
      <c r="B773" s="140" t="n">
        <v>4.89802259276687E-012</v>
      </c>
    </row>
    <row r="774" customFormat="false" ht="12.8" hidden="false" customHeight="false" outlineLevel="0" collapsed="false">
      <c r="A774" s="4" t="n">
        <v>77.4</v>
      </c>
      <c r="B774" s="140" t="n">
        <v>4.68557794793651E-012</v>
      </c>
    </row>
    <row r="775" customFormat="false" ht="12.8" hidden="false" customHeight="false" outlineLevel="0" collapsed="false">
      <c r="A775" s="4" t="n">
        <v>77.5</v>
      </c>
      <c r="B775" s="140" t="n">
        <v>4.48231601806148E-012</v>
      </c>
    </row>
    <row r="776" customFormat="false" ht="12.8" hidden="false" customHeight="false" outlineLevel="0" collapsed="false">
      <c r="A776" s="4" t="n">
        <v>77.6</v>
      </c>
      <c r="B776" s="140" t="n">
        <v>4.28784134808524E-012</v>
      </c>
    </row>
    <row r="777" customFormat="false" ht="12.8" hidden="false" customHeight="false" outlineLevel="0" collapsed="false">
      <c r="A777" s="4" t="n">
        <v>77.7</v>
      </c>
      <c r="B777" s="140" t="n">
        <v>4.1017754463629E-012</v>
      </c>
    </row>
    <row r="778" customFormat="false" ht="12.8" hidden="false" customHeight="false" outlineLevel="0" collapsed="false">
      <c r="A778" s="4" t="n">
        <v>77.8</v>
      </c>
      <c r="B778" s="140" t="n">
        <v>3.92375606006556E-012</v>
      </c>
    </row>
    <row r="779" customFormat="false" ht="12.8" hidden="false" customHeight="false" outlineLevel="0" collapsed="false">
      <c r="A779" s="4" t="n">
        <v>77.9</v>
      </c>
      <c r="B779" s="140" t="n">
        <v>3.75343648139561E-012</v>
      </c>
    </row>
    <row r="780" customFormat="false" ht="12.8" hidden="false" customHeight="false" outlineLevel="0" collapsed="false">
      <c r="A780" s="4" t="n">
        <v>78</v>
      </c>
      <c r="B780" s="140" t="n">
        <v>3.59048488330935E-012</v>
      </c>
    </row>
    <row r="781" customFormat="false" ht="12.8" hidden="false" customHeight="false" outlineLevel="0" collapsed="false">
      <c r="A781" s="4" t="n">
        <v>78.1</v>
      </c>
      <c r="B781" s="140" t="n">
        <v>3.43458368349808E-012</v>
      </c>
    </row>
    <row r="782" customFormat="false" ht="12.8" hidden="false" customHeight="false" outlineLevel="0" collapsed="false">
      <c r="A782" s="4" t="n">
        <v>78.2</v>
      </c>
      <c r="B782" s="140" t="n">
        <v>3.28542893543127E-012</v>
      </c>
    </row>
    <row r="783" customFormat="false" ht="12.8" hidden="false" customHeight="false" outlineLevel="0" collapsed="false">
      <c r="A783" s="4" t="n">
        <v>78.3</v>
      </c>
      <c r="B783" s="140" t="n">
        <v>3.14272974531617E-012</v>
      </c>
    </row>
    <row r="784" customFormat="false" ht="12.8" hidden="false" customHeight="false" outlineLevel="0" collapsed="false">
      <c r="A784" s="4" t="n">
        <v>78.4</v>
      </c>
      <c r="B784" s="140" t="n">
        <v>3.00620771387567E-012</v>
      </c>
    </row>
    <row r="785" customFormat="false" ht="12.8" hidden="false" customHeight="false" outlineLevel="0" collapsed="false">
      <c r="A785" s="4" t="n">
        <v>78.5</v>
      </c>
      <c r="B785" s="140" t="n">
        <v>2.87559640189389E-012</v>
      </c>
    </row>
    <row r="786" customFormat="false" ht="12.8" hidden="false" customHeight="false" outlineLevel="0" collapsed="false">
      <c r="A786" s="4" t="n">
        <v>78.6</v>
      </c>
      <c r="B786" s="140" t="n">
        <v>2.75064081852133E-012</v>
      </c>
    </row>
    <row r="787" customFormat="false" ht="12.8" hidden="false" customHeight="false" outlineLevel="0" collapsed="false">
      <c r="A787" s="4" t="n">
        <v>78.7</v>
      </c>
      <c r="B787" s="140" t="n">
        <v>2.63109693137605E-012</v>
      </c>
    </row>
    <row r="788" customFormat="false" ht="12.8" hidden="false" customHeight="false" outlineLevel="0" collapsed="false">
      <c r="A788" s="4" t="n">
        <v>78.8</v>
      </c>
      <c r="B788" s="140" t="n">
        <v>2.51673119751618E-012</v>
      </c>
    </row>
    <row r="789" customFormat="false" ht="12.8" hidden="false" customHeight="false" outlineLevel="0" collapsed="false">
      <c r="A789" s="4" t="n">
        <v>78.9</v>
      </c>
      <c r="B789" s="140" t="n">
        <v>2.40732011439886E-012</v>
      </c>
    </row>
    <row r="790" customFormat="false" ht="12.8" hidden="false" customHeight="false" outlineLevel="0" collapsed="false">
      <c r="A790" s="4" t="n">
        <v>79</v>
      </c>
      <c r="B790" s="140" t="n">
        <v>2.30264978997841E-012</v>
      </c>
    </row>
    <row r="791" customFormat="false" ht="12.8" hidden="false" customHeight="false" outlineLevel="0" collapsed="false">
      <c r="A791" s="4" t="n">
        <v>79.1</v>
      </c>
      <c r="B791" s="140" t="n">
        <v>2.20251553113118E-012</v>
      </c>
    </row>
    <row r="792" customFormat="false" ht="12.8" hidden="false" customHeight="false" outlineLevel="0" collapsed="false">
      <c r="A792" s="4" t="n">
        <v>79.2</v>
      </c>
      <c r="B792" s="140" t="n">
        <v>2.10672144963001E-012</v>
      </c>
    </row>
    <row r="793" customFormat="false" ht="12.8" hidden="false" customHeight="false" outlineLevel="0" collapsed="false">
      <c r="A793" s="4" t="n">
        <v>79.3</v>
      </c>
      <c r="B793" s="140" t="n">
        <v>2.01508008492328E-012</v>
      </c>
    </row>
    <row r="794" customFormat="false" ht="12.8" hidden="false" customHeight="false" outlineLevel="0" collapsed="false">
      <c r="A794" s="4" t="n">
        <v>79.4</v>
      </c>
      <c r="B794" s="140" t="n">
        <v>1.92741204300496E-012</v>
      </c>
    </row>
    <row r="795" customFormat="false" ht="12.8" hidden="false" customHeight="false" outlineLevel="0" collapsed="false">
      <c r="A795" s="4" t="n">
        <v>79.5</v>
      </c>
      <c r="B795" s="140" t="n">
        <v>1.84354565069301E-012</v>
      </c>
    </row>
    <row r="796" customFormat="false" ht="12.8" hidden="false" customHeight="false" outlineLevel="0" collapsed="false">
      <c r="A796" s="4" t="n">
        <v>79.6</v>
      </c>
      <c r="B796" s="140" t="n">
        <v>1.76331662466121E-012</v>
      </c>
    </row>
    <row r="797" customFormat="false" ht="12.8" hidden="false" customHeight="false" outlineLevel="0" collapsed="false">
      <c r="A797" s="4" t="n">
        <v>79.7</v>
      </c>
      <c r="B797" s="140" t="n">
        <v>1.68656775459802E-012</v>
      </c>
    </row>
    <row r="798" customFormat="false" ht="12.8" hidden="false" customHeight="false" outlineLevel="0" collapsed="false">
      <c r="A798" s="4" t="n">
        <v>79.8</v>
      </c>
      <c r="B798" s="140" t="n">
        <v>1.61314859989223E-012</v>
      </c>
    </row>
    <row r="799" customFormat="false" ht="12.8" hidden="false" customHeight="false" outlineLevel="0" collapsed="false">
      <c r="A799" s="4" t="n">
        <v>79.9</v>
      </c>
      <c r="B799" s="140" t="n">
        <v>1.54291519927038E-012</v>
      </c>
    </row>
    <row r="800" customFormat="false" ht="12.8" hidden="false" customHeight="false" outlineLevel="0" collapsed="false">
      <c r="A800" s="4" t="n">
        <v>80</v>
      </c>
      <c r="B800" s="140" t="n">
        <v>1.47572979283575E-012</v>
      </c>
    </row>
    <row r="801" customFormat="false" ht="12.8" hidden="false" customHeight="false" outlineLevel="0" collapsed="false">
      <c r="A801" s="4" t="n">
        <v>80.1</v>
      </c>
      <c r="B801" s="140" t="n">
        <v>1.41146055598118E-012</v>
      </c>
    </row>
    <row r="802" customFormat="false" ht="12.8" hidden="false" customHeight="false" outlineLevel="0" collapsed="false">
      <c r="A802" s="4" t="n">
        <v>80.2</v>
      </c>
      <c r="B802" s="140" t="n">
        <v>1.34998134467135E-012</v>
      </c>
    </row>
    <row r="803" customFormat="false" ht="12.8" hidden="false" customHeight="false" outlineLevel="0" collapsed="false">
      <c r="A803" s="4" t="n">
        <v>80.3</v>
      </c>
      <c r="B803" s="140" t="n">
        <v>1.29117145161047E-012</v>
      </c>
    </row>
    <row r="804" customFormat="false" ht="12.8" hidden="false" customHeight="false" outlineLevel="0" collapsed="false">
      <c r="A804" s="4" t="n">
        <v>80.4</v>
      </c>
      <c r="B804" s="140" t="n">
        <v>1.23491537283246E-012</v>
      </c>
    </row>
    <row r="805" customFormat="false" ht="12.8" hidden="false" customHeight="false" outlineLevel="0" collapsed="false">
      <c r="A805" s="4" t="n">
        <v>80.5</v>
      </c>
      <c r="B805" s="140" t="n">
        <v>1.18110258427028E-012</v>
      </c>
    </row>
    <row r="806" customFormat="false" ht="12.8" hidden="false" customHeight="false" outlineLevel="0" collapsed="false">
      <c r="A806" s="4" t="n">
        <v>80.6</v>
      </c>
      <c r="B806" s="140" t="n">
        <v>1.1296273278793E-012</v>
      </c>
    </row>
    <row r="807" customFormat="false" ht="12.8" hidden="false" customHeight="false" outlineLevel="0" collapsed="false">
      <c r="A807" s="4" t="n">
        <v>80.7</v>
      </c>
      <c r="B807" s="140" t="n">
        <v>1.08038840690838E-012</v>
      </c>
    </row>
    <row r="808" customFormat="false" ht="12.8" hidden="false" customHeight="false" outlineLevel="0" collapsed="false">
      <c r="A808" s="4" t="n">
        <v>80.8</v>
      </c>
      <c r="B808" s="140" t="n">
        <v>1.03328898992887E-012</v>
      </c>
    </row>
    <row r="809" customFormat="false" ht="12.8" hidden="false" customHeight="false" outlineLevel="0" collapsed="false">
      <c r="A809" s="4" t="n">
        <v>80.9</v>
      </c>
      <c r="B809" s="140" t="n">
        <v>9.88236423248704E-013</v>
      </c>
    </row>
    <row r="810" customFormat="false" ht="12.8" hidden="false" customHeight="false" outlineLevel="0" collapsed="false">
      <c r="A810" s="4" t="n">
        <v>81</v>
      </c>
      <c r="B810" s="140" t="n">
        <v>9.45142051354362E-013</v>
      </c>
    </row>
    <row r="811" customFormat="false" ht="12.8" hidden="false" customHeight="false" outlineLevel="0" collapsed="false">
      <c r="A811" s="4" t="n">
        <v>81.1</v>
      </c>
      <c r="B811" s="140" t="n">
        <v>9.0392104503857E-013</v>
      </c>
    </row>
    <row r="812" customFormat="false" ht="12.8" hidden="false" customHeight="false" outlineLevel="0" collapsed="false">
      <c r="A812" s="4" t="n">
        <v>81.2</v>
      </c>
      <c r="B812" s="140" t="n">
        <v>8.64492236886321E-013</v>
      </c>
    </row>
    <row r="813" customFormat="false" ht="12.8" hidden="false" customHeight="false" outlineLevel="0" collapsed="false">
      <c r="A813" s="4" t="n">
        <v>81.3</v>
      </c>
      <c r="B813" s="140" t="n">
        <v>8.26777963805534E-013</v>
      </c>
    </row>
    <row r="814" customFormat="false" ht="12.8" hidden="false" customHeight="false" outlineLevel="0" collapsed="false">
      <c r="A814" s="4" t="n">
        <v>81.4</v>
      </c>
      <c r="B814" s="140" t="n">
        <v>7.90703916301943E-013</v>
      </c>
    </row>
    <row r="815" customFormat="false" ht="12.8" hidden="false" customHeight="false" outlineLevel="0" collapsed="false">
      <c r="A815" s="4" t="n">
        <v>81.5</v>
      </c>
      <c r="B815" s="140" t="n">
        <v>7.56198994210731E-013</v>
      </c>
    </row>
    <row r="816" customFormat="false" ht="12.8" hidden="false" customHeight="false" outlineLevel="0" collapsed="false">
      <c r="A816" s="4" t="n">
        <v>81.6</v>
      </c>
      <c r="B816" s="140" t="n">
        <v>7.23195168609419E-013</v>
      </c>
    </row>
    <row r="817" customFormat="false" ht="12.8" hidden="false" customHeight="false" outlineLevel="0" collapsed="false">
      <c r="A817" s="4" t="n">
        <v>81.7</v>
      </c>
      <c r="B817" s="140" t="n">
        <v>6.91627349648374E-013</v>
      </c>
    </row>
    <row r="818" customFormat="false" ht="12.8" hidden="false" customHeight="false" outlineLevel="0" collapsed="false">
      <c r="A818" s="4" t="n">
        <v>81.8</v>
      </c>
      <c r="B818" s="140" t="n">
        <v>6.61433260046441E-013</v>
      </c>
    </row>
    <row r="819" customFormat="false" ht="12.8" hidden="false" customHeight="false" outlineLevel="0" collapsed="false">
      <c r="A819" s="4" t="n">
        <v>81.9</v>
      </c>
      <c r="B819" s="140" t="n">
        <v>6.32553314009838E-013</v>
      </c>
    </row>
    <row r="820" customFormat="false" ht="12.8" hidden="false" customHeight="false" outlineLevel="0" collapsed="false">
      <c r="A820" s="4" t="n">
        <v>82</v>
      </c>
      <c r="B820" s="140" t="n">
        <v>6.04930501342931E-013</v>
      </c>
    </row>
    <row r="821" customFormat="false" ht="12.8" hidden="false" customHeight="false" outlineLevel="0" collapsed="false">
      <c r="A821" s="4" t="n">
        <v>82.1</v>
      </c>
      <c r="B821" s="140" t="n">
        <v>5.78510276529104E-013</v>
      </c>
    </row>
    <row r="822" customFormat="false" ht="12.8" hidden="false" customHeight="false" outlineLevel="0" collapsed="false">
      <c r="A822" s="4" t="n">
        <v>82.2</v>
      </c>
      <c r="B822" s="140" t="n">
        <v>5.53240452569574E-013</v>
      </c>
    </row>
    <row r="823" customFormat="false" ht="12.8" hidden="false" customHeight="false" outlineLevel="0" collapsed="false">
      <c r="A823" s="4" t="n">
        <v>82.3</v>
      </c>
      <c r="B823" s="140" t="n">
        <v>5.29071099376846E-013</v>
      </c>
    </row>
    <row r="824" customFormat="false" ht="12.8" hidden="false" customHeight="false" outlineLevel="0" collapsed="false">
      <c r="A824" s="4" t="n">
        <v>82.4</v>
      </c>
      <c r="B824" s="140" t="n">
        <v>5.05954446528262E-013</v>
      </c>
    </row>
    <row r="825" customFormat="false" ht="12.8" hidden="false" customHeight="false" outlineLevel="0" collapsed="false">
      <c r="A825" s="4" t="n">
        <v>82.5</v>
      </c>
      <c r="B825" s="140" t="n">
        <v>4.83844790193344E-013</v>
      </c>
    </row>
    <row r="826" customFormat="false" ht="12.8" hidden="false" customHeight="false" outlineLevel="0" collapsed="false">
      <c r="A826" s="4" t="n">
        <v>82.6</v>
      </c>
      <c r="B826" s="140" t="n">
        <v>4.62698404056508E-013</v>
      </c>
    </row>
    <row r="827" customFormat="false" ht="12.8" hidden="false" customHeight="false" outlineLevel="0" collapsed="false">
      <c r="A827" s="4" t="n">
        <v>82.7</v>
      </c>
      <c r="B827" s="140" t="n">
        <v>4.42473454064389E-013</v>
      </c>
    </row>
    <row r="828" customFormat="false" ht="12.8" hidden="false" customHeight="false" outlineLevel="0" collapsed="false">
      <c r="A828" s="4" t="n">
        <v>82.8</v>
      </c>
      <c r="B828" s="140" t="n">
        <v>4.23129916834247E-013</v>
      </c>
    </row>
    <row r="829" customFormat="false" ht="12.8" hidden="false" customHeight="false" outlineLevel="0" collapsed="false">
      <c r="A829" s="4" t="n">
        <v>82.9</v>
      </c>
      <c r="B829" s="140" t="n">
        <v>4.04629501566846E-013</v>
      </c>
    </row>
    <row r="830" customFormat="false" ht="12.8" hidden="false" customHeight="false" outlineLevel="0" collapsed="false">
      <c r="A830" s="4" t="n">
        <v>83</v>
      </c>
      <c r="B830" s="140" t="n">
        <v>3.86935575313985E-013</v>
      </c>
    </row>
    <row r="831" customFormat="false" ht="12.8" hidden="false" customHeight="false" outlineLevel="0" collapsed="false">
      <c r="A831" s="4" t="n">
        <v>83.1</v>
      </c>
      <c r="B831" s="140" t="n">
        <v>3.70013091457062E-013</v>
      </c>
    </row>
    <row r="832" customFormat="false" ht="12.8" hidden="false" customHeight="false" outlineLevel="0" collapsed="false">
      <c r="A832" s="4" t="n">
        <v>83.2</v>
      </c>
      <c r="B832" s="140" t="n">
        <v>3.5382852125936E-013</v>
      </c>
    </row>
    <row r="833" customFormat="false" ht="12.8" hidden="false" customHeight="false" outlineLevel="0" collapsed="false">
      <c r="A833" s="4" t="n">
        <v>83.3</v>
      </c>
      <c r="B833" s="140" t="n">
        <v>3.3834978836046E-013</v>
      </c>
    </row>
    <row r="834" customFormat="false" ht="12.8" hidden="false" customHeight="false" outlineLevel="0" collapsed="false">
      <c r="A834" s="4" t="n">
        <v>83.4</v>
      </c>
      <c r="B834" s="140" t="n">
        <v>3.23546206086812E-013</v>
      </c>
    </row>
    <row r="835" customFormat="false" ht="12.8" hidden="false" customHeight="false" outlineLevel="0" collapsed="false">
      <c r="A835" s="4" t="n">
        <v>83.5</v>
      </c>
      <c r="B835" s="140" t="n">
        <v>3.09388417457951E-013</v>
      </c>
    </row>
    <row r="836" customFormat="false" ht="12.8" hidden="false" customHeight="false" outlineLevel="0" collapsed="false">
      <c r="A836" s="4" t="n">
        <v>83.6</v>
      </c>
      <c r="B836" s="140" t="n">
        <v>2.95848337772845E-013</v>
      </c>
    </row>
    <row r="837" customFormat="false" ht="12.8" hidden="false" customHeight="false" outlineLevel="0" collapsed="false">
      <c r="A837" s="4" t="n">
        <v>83.7</v>
      </c>
      <c r="B837" s="140" t="n">
        <v>2.82899099665926E-013</v>
      </c>
    </row>
    <row r="838" customFormat="false" ht="12.8" hidden="false" customHeight="false" outlineLevel="0" collapsed="false">
      <c r="A838" s="4" t="n">
        <v>83.8</v>
      </c>
      <c r="B838" s="140" t="n">
        <v>2.70515000526964E-013</v>
      </c>
    </row>
    <row r="839" customFormat="false" ht="12.8" hidden="false" customHeight="false" outlineLevel="0" collapsed="false">
      <c r="A839" s="4" t="n">
        <v>83.9</v>
      </c>
      <c r="B839" s="140" t="n">
        <v>2.58671452183482E-013</v>
      </c>
    </row>
    <row r="840" customFormat="false" ht="12.8" hidden="false" customHeight="false" outlineLevel="0" collapsed="false">
      <c r="A840" s="4" t="n">
        <v>84</v>
      </c>
      <c r="B840" s="140" t="n">
        <v>2.47344932748797E-013</v>
      </c>
    </row>
    <row r="841" customFormat="false" ht="12.8" hidden="false" customHeight="false" outlineLevel="0" collapsed="false">
      <c r="A841" s="4" t="n">
        <v>84.1</v>
      </c>
      <c r="B841" s="140" t="n">
        <v>2.36512940542791E-013</v>
      </c>
    </row>
    <row r="842" customFormat="false" ht="12.8" hidden="false" customHeight="false" outlineLevel="0" collapsed="false">
      <c r="A842" s="4" t="n">
        <v>84.2</v>
      </c>
      <c r="B842" s="140" t="n">
        <v>2.26153949996594E-013</v>
      </c>
    </row>
    <row r="843" customFormat="false" ht="12.8" hidden="false" customHeight="false" outlineLevel="0" collapsed="false">
      <c r="A843" s="4" t="n">
        <v>84.3</v>
      </c>
      <c r="B843" s="140" t="n">
        <v>2.16247369456086E-013</v>
      </c>
    </row>
    <row r="844" customFormat="false" ht="12.8" hidden="false" customHeight="false" outlineLevel="0" collapsed="false">
      <c r="A844" s="4" t="n">
        <v>84.4</v>
      </c>
      <c r="B844" s="140" t="n">
        <v>2.06773500802757E-013</v>
      </c>
    </row>
    <row r="845" customFormat="false" ht="12.8" hidden="false" customHeight="false" outlineLevel="0" collapsed="false">
      <c r="A845" s="4" t="n">
        <v>84.5</v>
      </c>
      <c r="B845" s="140" t="n">
        <v>1.97713500814009E-013</v>
      </c>
    </row>
    <row r="846" customFormat="false" ht="12.8" hidden="false" customHeight="false" outlineLevel="0" collapsed="false">
      <c r="A846" s="4" t="n">
        <v>84.6</v>
      </c>
      <c r="B846" s="140" t="n">
        <v>1.89049344188214E-013</v>
      </c>
    </row>
    <row r="847" customFormat="false" ht="12.8" hidden="false" customHeight="false" outlineLevel="0" collapsed="false">
      <c r="A847" s="4" t="n">
        <v>84.7</v>
      </c>
      <c r="B847" s="140" t="n">
        <v>1.80763788163114E-013</v>
      </c>
    </row>
    <row r="848" customFormat="false" ht="12.8" hidden="false" customHeight="false" outlineLevel="0" collapsed="false">
      <c r="A848" s="4" t="n">
        <v>84.8</v>
      </c>
      <c r="B848" s="140" t="n">
        <v>1.72840338659179E-013</v>
      </c>
    </row>
    <row r="849" customFormat="false" ht="12.8" hidden="false" customHeight="false" outlineLevel="0" collapsed="false">
      <c r="A849" s="4" t="n">
        <v>84.9</v>
      </c>
      <c r="B849" s="140" t="n">
        <v>1.65263217882417E-013</v>
      </c>
    </row>
    <row r="850" customFormat="false" ht="12.8" hidden="false" customHeight="false" outlineLevel="0" collapsed="false">
      <c r="A850" s="4" t="n">
        <v>85</v>
      </c>
      <c r="B850" s="140" t="n">
        <v>1.58017333324012E-013</v>
      </c>
    </row>
    <row r="851" customFormat="false" ht="12.8" hidden="false" customHeight="false" outlineLevel="0" collapsed="false">
      <c r="A851" s="4" t="n">
        <v>85.1</v>
      </c>
      <c r="B851" s="140" t="n">
        <v>1.51088248096763E-013</v>
      </c>
    </row>
    <row r="852" customFormat="false" ht="12.8" hidden="false" customHeight="false" outlineLevel="0" collapsed="false">
      <c r="A852" s="4" t="n">
        <v>85.2</v>
      </c>
      <c r="B852" s="140" t="n">
        <v>1.44462152550929E-013</v>
      </c>
    </row>
    <row r="853" customFormat="false" ht="12.8" hidden="false" customHeight="false" outlineLevel="0" collapsed="false">
      <c r="A853" s="4" t="n">
        <v>85.3</v>
      </c>
      <c r="B853" s="140" t="n">
        <v>1.38125837114493E-013</v>
      </c>
    </row>
    <row r="854" customFormat="false" ht="12.8" hidden="false" customHeight="false" outlineLevel="0" collapsed="false">
      <c r="A854" s="4" t="n">
        <v>85.4</v>
      </c>
      <c r="B854" s="140" t="n">
        <v>1.32066666305236E-013</v>
      </c>
    </row>
    <row r="855" customFormat="false" ht="12.8" hidden="false" customHeight="false" outlineLevel="0" collapsed="false">
      <c r="A855" s="4" t="n">
        <v>85.5</v>
      </c>
      <c r="B855" s="140" t="n">
        <v>1.2627255386426E-013</v>
      </c>
    </row>
    <row r="856" customFormat="false" ht="12.8" hidden="false" customHeight="false" outlineLevel="0" collapsed="false">
      <c r="A856" s="4" t="n">
        <v>85.6</v>
      </c>
      <c r="B856" s="140" t="n">
        <v>1.20731938962748E-013</v>
      </c>
    </row>
    <row r="857" customFormat="false" ht="12.8" hidden="false" customHeight="false" outlineLevel="0" collapsed="false">
      <c r="A857" s="4" t="n">
        <v>85.7</v>
      </c>
      <c r="B857" s="140" t="n">
        <v>1.15433763435816E-013</v>
      </c>
    </row>
    <row r="858" customFormat="false" ht="12.8" hidden="false" customHeight="false" outlineLevel="0" collapsed="false">
      <c r="A858" s="4" t="n">
        <v>85.8</v>
      </c>
      <c r="B858" s="140" t="n">
        <v>1.10367449999298E-013</v>
      </c>
    </row>
    <row r="859" customFormat="false" ht="12.8" hidden="false" customHeight="false" outlineLevel="0" collapsed="false">
      <c r="A859" s="4" t="n">
        <v>85.9</v>
      </c>
      <c r="B859" s="140" t="n">
        <v>1.05522881407166E-013</v>
      </c>
    </row>
    <row r="860" customFormat="false" ht="12.8" hidden="false" customHeight="false" outlineLevel="0" collapsed="false">
      <c r="A860" s="4" t="n">
        <v>86</v>
      </c>
      <c r="B860" s="140" t="n">
        <v>1.00890380509143E-013</v>
      </c>
    </row>
    <row r="861" customFormat="false" ht="12.8" hidden="false" customHeight="false" outlineLevel="0" collapsed="false">
      <c r="A861" s="4" t="n">
        <v>86.1</v>
      </c>
      <c r="B861" s="140" t="n">
        <v>9.64606911697658E-014</v>
      </c>
    </row>
    <row r="862" customFormat="false" ht="12.8" hidden="false" customHeight="false" outlineLevel="0" collapsed="false">
      <c r="A862" s="4" t="n">
        <v>86.2</v>
      </c>
      <c r="B862" s="140" t="n">
        <v>9.22249600118223E-014</v>
      </c>
    </row>
    <row r="863" customFormat="false" ht="12.8" hidden="false" customHeight="false" outlineLevel="0" collapsed="false">
      <c r="A863" s="4" t="n">
        <v>86.3</v>
      </c>
      <c r="B863" s="140" t="n">
        <v>8.81747189486867E-014</v>
      </c>
    </row>
    <row r="864" customFormat="false" ht="12.8" hidden="false" customHeight="false" outlineLevel="0" collapsed="false">
      <c r="A864" s="4" t="n">
        <v>86.4</v>
      </c>
      <c r="B864" s="140" t="n">
        <v>8.43018684715835E-014</v>
      </c>
    </row>
    <row r="865" customFormat="false" ht="12.8" hidden="false" customHeight="false" outlineLevel="0" collapsed="false">
      <c r="A865" s="4" t="n">
        <v>86.5</v>
      </c>
      <c r="B865" s="140" t="n">
        <v>8.05986616592859E-014</v>
      </c>
    </row>
    <row r="866" customFormat="false" ht="12.8" hidden="false" customHeight="false" outlineLevel="0" collapsed="false">
      <c r="A866" s="4" t="n">
        <v>86.6</v>
      </c>
      <c r="B866" s="140" t="n">
        <v>7.70576888791218E-014</v>
      </c>
    </row>
    <row r="867" customFormat="false" ht="12.8" hidden="false" customHeight="false" outlineLevel="0" collapsed="false">
      <c r="A867" s="4" t="n">
        <v>86.7</v>
      </c>
      <c r="B867" s="140" t="n">
        <v>7.36718631495213E-014</v>
      </c>
    </row>
    <row r="868" customFormat="false" ht="12.8" hidden="false" customHeight="false" outlineLevel="0" collapsed="false">
      <c r="A868" s="4" t="n">
        <v>86.8</v>
      </c>
      <c r="B868" s="140" t="n">
        <v>7.04344061356038E-014</v>
      </c>
    </row>
    <row r="869" customFormat="false" ht="12.8" hidden="false" customHeight="false" outlineLevel="0" collapsed="false">
      <c r="A869" s="4" t="n">
        <v>86.9</v>
      </c>
      <c r="B869" s="140" t="n">
        <v>6.73388347505223E-014</v>
      </c>
    </row>
    <row r="870" customFormat="false" ht="12.8" hidden="false" customHeight="false" outlineLevel="0" collapsed="false">
      <c r="A870" s="4" t="n">
        <v>87</v>
      </c>
      <c r="B870" s="140" t="n">
        <v>6.43789483364659E-014</v>
      </c>
    </row>
    <row r="871" customFormat="false" ht="12.8" hidden="false" customHeight="false" outlineLevel="0" collapsed="false">
      <c r="A871" s="4" t="n">
        <v>87.1</v>
      </c>
      <c r="B871" s="140" t="n">
        <v>6.15488164003307E-014</v>
      </c>
    </row>
    <row r="872" customFormat="false" ht="12.8" hidden="false" customHeight="false" outlineLevel="0" collapsed="false">
      <c r="A872" s="4" t="n">
        <v>87.2</v>
      </c>
      <c r="B872" s="140" t="n">
        <v>5.88427668801482E-014</v>
      </c>
    </row>
    <row r="873" customFormat="false" ht="12.8" hidden="false" customHeight="false" outlineLevel="0" collapsed="false">
      <c r="A873" s="4" t="n">
        <v>87.3</v>
      </c>
      <c r="B873" s="140" t="n">
        <v>5.62553749193856E-014</v>
      </c>
    </row>
    <row r="874" customFormat="false" ht="12.8" hidden="false" customHeight="false" outlineLevel="0" collapsed="false">
      <c r="A874" s="4" t="n">
        <v>87.4</v>
      </c>
      <c r="B874" s="140" t="n">
        <v>5.37814521272119E-014</v>
      </c>
    </row>
    <row r="875" customFormat="false" ht="12.8" hidden="false" customHeight="false" outlineLevel="0" collapsed="false">
      <c r="A875" s="4" t="n">
        <v>87.5</v>
      </c>
      <c r="B875" s="140" t="n">
        <v>5.14160363037741E-014</v>
      </c>
    </row>
    <row r="876" customFormat="false" ht="12.8" hidden="false" customHeight="false" outlineLevel="0" collapsed="false">
      <c r="A876" s="4" t="n">
        <v>87.6</v>
      </c>
      <c r="B876" s="140" t="n">
        <v>4.91543816104154E-014</v>
      </c>
    </row>
    <row r="877" customFormat="false" ht="12.8" hidden="false" customHeight="false" outlineLevel="0" collapsed="false">
      <c r="A877" s="4" t="n">
        <v>87.7</v>
      </c>
      <c r="B877" s="140" t="n">
        <v>4.69919491656415E-014</v>
      </c>
    </row>
    <row r="878" customFormat="false" ht="12.8" hidden="false" customHeight="false" outlineLevel="0" collapsed="false">
      <c r="A878" s="4" t="n">
        <v>87.8</v>
      </c>
      <c r="B878" s="140" t="n">
        <v>4.49243980484595E-014</v>
      </c>
    </row>
    <row r="879" customFormat="false" ht="12.8" hidden="false" customHeight="false" outlineLevel="0" collapsed="false">
      <c r="A879" s="4" t="n">
        <v>87.9</v>
      </c>
      <c r="B879" s="140" t="n">
        <v>4.29475766915034E-014</v>
      </c>
    </row>
    <row r="880" customFormat="false" ht="12.8" hidden="false" customHeight="false" outlineLevel="0" collapsed="false">
      <c r="A880" s="4" t="n">
        <v>88</v>
      </c>
      <c r="B880" s="140" t="n">
        <v>4.10575146471231E-014</v>
      </c>
    </row>
    <row r="881" customFormat="false" ht="12.8" hidden="false" customHeight="false" outlineLevel="0" collapsed="false">
      <c r="A881" s="4" t="n">
        <v>88.1</v>
      </c>
      <c r="B881" s="140" t="n">
        <v>3.9250414710327E-014</v>
      </c>
    </row>
    <row r="882" customFormat="false" ht="12.8" hidden="false" customHeight="false" outlineLevel="0" collapsed="false">
      <c r="A882" s="4" t="n">
        <v>88.2</v>
      </c>
      <c r="B882" s="140" t="n">
        <v>3.75226453831716E-014</v>
      </c>
    </row>
    <row r="883" customFormat="false" ht="12.8" hidden="false" customHeight="false" outlineLevel="0" collapsed="false">
      <c r="A883" s="4" t="n">
        <v>88.3</v>
      </c>
      <c r="B883" s="140" t="n">
        <v>3.58707336658493E-014</v>
      </c>
    </row>
    <row r="884" customFormat="false" ht="12.8" hidden="false" customHeight="false" outlineLevel="0" collapsed="false">
      <c r="A884" s="4" t="n">
        <v>88.4</v>
      </c>
      <c r="B884" s="140" t="n">
        <v>3.42913581603554E-014</v>
      </c>
    </row>
    <row r="885" customFormat="false" ht="12.8" hidden="false" customHeight="false" outlineLevel="0" collapsed="false">
      <c r="A885" s="4" t="n">
        <v>88.5</v>
      </c>
      <c r="B885" s="140" t="n">
        <v>3.27813424732368E-014</v>
      </c>
    </row>
    <row r="886" customFormat="false" ht="12.8" hidden="false" customHeight="false" outlineLevel="0" collapsed="false">
      <c r="A886" s="4" t="n">
        <v>88.6</v>
      </c>
      <c r="B886" s="140" t="n">
        <v>3.13376489044896E-014</v>
      </c>
    </row>
    <row r="887" customFormat="false" ht="12.8" hidden="false" customHeight="false" outlineLevel="0" collapsed="false">
      <c r="A887" s="4" t="n">
        <v>88.7</v>
      </c>
      <c r="B887" s="140" t="n">
        <v>2.99573724102412E-014</v>
      </c>
    </row>
    <row r="888" customFormat="false" ht="12.8" hidden="false" customHeight="false" outlineLevel="0" collapsed="false">
      <c r="A888" s="4" t="n">
        <v>88.8</v>
      </c>
      <c r="B888" s="140" t="n">
        <v>2.86377348273823E-014</v>
      </c>
    </row>
    <row r="889" customFormat="false" ht="12.8" hidden="false" customHeight="false" outlineLevel="0" collapsed="false">
      <c r="A889" s="4" t="n">
        <v>88.9</v>
      </c>
      <c r="B889" s="140" t="n">
        <v>2.7376079348817E-014</v>
      </c>
    </row>
    <row r="890" customFormat="false" ht="12.8" hidden="false" customHeight="false" outlineLevel="0" collapsed="false">
      <c r="A890" s="4" t="n">
        <v>89</v>
      </c>
      <c r="B890" s="140" t="n">
        <v>2.61698652385014E-014</v>
      </c>
    </row>
    <row r="891" customFormat="false" ht="12.8" hidden="false" customHeight="false" outlineLevel="0" collapsed="false">
      <c r="A891" s="4" t="n">
        <v>89.1</v>
      </c>
      <c r="B891" s="140" t="n">
        <v>2.50166627758907E-014</v>
      </c>
    </row>
    <row r="892" customFormat="false" ht="12.8" hidden="false" customHeight="false" outlineLevel="0" collapsed="false">
      <c r="A892" s="4" t="n">
        <v>89.2</v>
      </c>
      <c r="B892" s="140" t="n">
        <v>2.39141484198778E-014</v>
      </c>
    </row>
    <row r="893" customFormat="false" ht="12.8" hidden="false" customHeight="false" outlineLevel="0" collapsed="false">
      <c r="A893" s="4" t="n">
        <v>89.3</v>
      </c>
      <c r="B893" s="140" t="n">
        <v>2.28601001827228E-014</v>
      </c>
    </row>
    <row r="894" customFormat="false" ht="12.8" hidden="false" customHeight="false" outlineLevel="0" collapsed="false">
      <c r="A894" s="4" t="n">
        <v>89.4</v>
      </c>
      <c r="B894" s="140" t="n">
        <v>2.1852393204886E-014</v>
      </c>
    </row>
    <row r="895" customFormat="false" ht="12.8" hidden="false" customHeight="false" outlineLevel="0" collapsed="false">
      <c r="A895" s="4" t="n">
        <v>89.5</v>
      </c>
      <c r="B895" s="140" t="n">
        <v>2.08889955220738E-014</v>
      </c>
    </row>
    <row r="896" customFormat="false" ht="12.8" hidden="false" customHeight="false" outlineLevel="0" collapsed="false">
      <c r="A896" s="4" t="n">
        <v>89.6</v>
      </c>
      <c r="B896" s="140" t="n">
        <v>1.99679640161704E-014</v>
      </c>
    </row>
    <row r="897" customFormat="false" ht="12.8" hidden="false" customHeight="false" outlineLevel="0" collapsed="false">
      <c r="A897" s="4" t="n">
        <v>89.7</v>
      </c>
      <c r="B897" s="140" t="n">
        <v>1.90874405420988E-014</v>
      </c>
    </row>
    <row r="898" customFormat="false" ht="12.8" hidden="false" customHeight="false" outlineLevel="0" collapsed="false">
      <c r="A898" s="4" t="n">
        <v>89.8</v>
      </c>
      <c r="B898" s="140" t="n">
        <v>1.82456482229926E-014</v>
      </c>
    </row>
    <row r="899" customFormat="false" ht="12.8" hidden="false" customHeight="false" outlineLevel="0" collapsed="false">
      <c r="A899" s="4" t="n">
        <v>89.9</v>
      </c>
      <c r="B899" s="140" t="n">
        <v>1.7440887906385E-014</v>
      </c>
    </row>
    <row r="900" customFormat="false" ht="12.8" hidden="false" customHeight="false" outlineLevel="0" collapsed="false">
      <c r="A900" s="4" t="n">
        <v>90</v>
      </c>
      <c r="B900" s="140" t="n">
        <v>1.6671534774447E-014</v>
      </c>
    </row>
    <row r="901" customFormat="false" ht="12.8" hidden="false" customHeight="false" outlineLevel="0" collapsed="false">
      <c r="A901" s="4" t="n">
        <v>90.1</v>
      </c>
      <c r="B901" s="140" t="n">
        <v>1.59360351015948E-014</v>
      </c>
    </row>
    <row r="902" customFormat="false" ht="12.8" hidden="false" customHeight="false" outlineLevel="0" collapsed="false">
      <c r="A902" s="4" t="n">
        <v>90.2</v>
      </c>
      <c r="B902" s="140" t="n">
        <v>1.52329031530843E-014</v>
      </c>
    </row>
    <row r="903" customFormat="false" ht="12.8" hidden="false" customHeight="false" outlineLevel="0" collapsed="false">
      <c r="A903" s="4" t="n">
        <v>90.3</v>
      </c>
      <c r="B903" s="140" t="n">
        <v>1.45607182184826E-014</v>
      </c>
    </row>
    <row r="904" customFormat="false" ht="12.8" hidden="false" customHeight="false" outlineLevel="0" collapsed="false">
      <c r="A904" s="4" t="n">
        <v>90.4</v>
      </c>
      <c r="B904" s="140" t="n">
        <v>1.39181217741673E-014</v>
      </c>
    </row>
    <row r="905" customFormat="false" ht="12.8" hidden="false" customHeight="false" outlineLevel="0" collapsed="false">
      <c r="A905" s="4" t="n">
        <v>90.5</v>
      </c>
      <c r="B905" s="140" t="n">
        <v>1.33038147692656E-014</v>
      </c>
    </row>
    <row r="906" customFormat="false" ht="12.8" hidden="false" customHeight="false" outlineLevel="0" collapsed="false">
      <c r="A906" s="4" t="n">
        <v>90.6</v>
      </c>
      <c r="B906" s="140" t="n">
        <v>1.27165550296745E-014</v>
      </c>
    </row>
    <row r="907" customFormat="false" ht="12.8" hidden="false" customHeight="false" outlineLevel="0" collapsed="false">
      <c r="A907" s="4" t="n">
        <v>90.7</v>
      </c>
      <c r="B907" s="140" t="n">
        <v>1.21551547750475E-014</v>
      </c>
    </row>
    <row r="908" customFormat="false" ht="12.8" hidden="false" customHeight="false" outlineLevel="0" collapsed="false">
      <c r="A908" s="4" t="n">
        <v>90.8</v>
      </c>
      <c r="B908" s="140" t="n">
        <v>1.16184782438441E-014</v>
      </c>
    </row>
    <row r="909" customFormat="false" ht="12.8" hidden="false" customHeight="false" outlineLevel="0" collapsed="false">
      <c r="A909" s="4" t="n">
        <v>90.9</v>
      </c>
      <c r="B909" s="140" t="n">
        <v>1.11054394217565E-014</v>
      </c>
    </row>
    <row r="910" customFormat="false" ht="12.8" hidden="false" customHeight="false" outlineLevel="0" collapsed="false">
      <c r="A910" s="4" t="n">
        <v>91</v>
      </c>
      <c r="B910" s="140" t="n">
        <v>1.06149998690278E-014</v>
      </c>
    </row>
    <row r="911" customFormat="false" ht="12.8" hidden="false" customHeight="false" outlineLevel="0" collapsed="false">
      <c r="A911" s="4" t="n">
        <v>91.1</v>
      </c>
      <c r="B911" s="140" t="n">
        <v>1.01461666423705E-014</v>
      </c>
    </row>
    <row r="912" customFormat="false" ht="12.8" hidden="false" customHeight="false" outlineLevel="0" collapsed="false">
      <c r="A912" s="4" t="n">
        <v>91.2</v>
      </c>
      <c r="B912" s="140" t="n">
        <v>9.69799030738004E-015</v>
      </c>
    </row>
    <row r="913" customFormat="false" ht="12.8" hidden="false" customHeight="false" outlineLevel="0" collapsed="false">
      <c r="A913" s="4" t="n">
        <v>91.3</v>
      </c>
      <c r="B913" s="140" t="n">
        <v>9.26956303751495E-015</v>
      </c>
    </row>
    <row r="914" customFormat="false" ht="12.8" hidden="false" customHeight="false" outlineLevel="0" collapsed="false">
      <c r="A914" s="4" t="n">
        <v>91.4</v>
      </c>
      <c r="B914" s="140" t="n">
        <v>8.86001679588549E-015</v>
      </c>
    </row>
    <row r="915" customFormat="false" ht="12.8" hidden="false" customHeight="false" outlineLevel="0" collapsed="false">
      <c r="A915" s="4" t="n">
        <v>91.5</v>
      </c>
      <c r="B915" s="140" t="n">
        <v>8.46852159625615E-015</v>
      </c>
    </row>
    <row r="916" customFormat="false" ht="12.8" hidden="false" customHeight="false" outlineLevel="0" collapsed="false">
      <c r="A916" s="4" t="n">
        <v>91.6</v>
      </c>
      <c r="B916" s="140" t="n">
        <v>8.0942838398203E-015</v>
      </c>
    </row>
    <row r="917" customFormat="false" ht="12.8" hidden="false" customHeight="false" outlineLevel="0" collapsed="false">
      <c r="A917" s="4" t="n">
        <v>91.7</v>
      </c>
      <c r="B917" s="140" t="n">
        <v>7.73654472445763E-015</v>
      </c>
    </row>
    <row r="918" customFormat="false" ht="12.8" hidden="false" customHeight="false" outlineLevel="0" collapsed="false">
      <c r="A918" s="4" t="n">
        <v>91.8</v>
      </c>
      <c r="B918" s="140" t="n">
        <v>7.39457872332526E-015</v>
      </c>
    </row>
    <row r="919" customFormat="false" ht="12.8" hidden="false" customHeight="false" outlineLevel="0" collapsed="false">
      <c r="A919" s="4" t="n">
        <v>91.9</v>
      </c>
      <c r="B919" s="140" t="n">
        <v>7.06769212976904E-015</v>
      </c>
    </row>
    <row r="920" customFormat="false" ht="12.8" hidden="false" customHeight="false" outlineLevel="0" collapsed="false">
      <c r="A920" s="4" t="n">
        <v>92</v>
      </c>
      <c r="B920" s="140" t="n">
        <v>6.75522166567548E-015</v>
      </c>
    </row>
    <row r="921" customFormat="false" ht="12.8" hidden="false" customHeight="false" outlineLevel="0" collapsed="false">
      <c r="A921" s="4" t="n">
        <v>92.1</v>
      </c>
      <c r="B921" s="140" t="n">
        <v>6.45653315050469E-015</v>
      </c>
    </row>
    <row r="922" customFormat="false" ht="12.8" hidden="false" customHeight="false" outlineLevel="0" collapsed="false">
      <c r="A922" s="4" t="n">
        <v>92.2</v>
      </c>
      <c r="B922" s="140" t="n">
        <v>6.17102022836855E-015</v>
      </c>
    </row>
    <row r="923" customFormat="false" ht="12.8" hidden="false" customHeight="false" outlineLevel="0" collapsed="false">
      <c r="A923" s="4" t="n">
        <v>92.3</v>
      </c>
      <c r="B923" s="140" t="n">
        <v>5.89810315063017E-015</v>
      </c>
    </row>
    <row r="924" customFormat="false" ht="12.8" hidden="false" customHeight="false" outlineLevel="0" collapsed="false">
      <c r="A924" s="4" t="n">
        <v>92.4</v>
      </c>
      <c r="B924" s="140" t="n">
        <v>5.63722761160973E-015</v>
      </c>
    </row>
    <row r="925" customFormat="false" ht="12.8" hidden="false" customHeight="false" outlineLevel="0" collapsed="false">
      <c r="A925" s="4" t="n">
        <v>92.5</v>
      </c>
      <c r="B925" s="140" t="n">
        <v>5.38786363508887E-015</v>
      </c>
    </row>
    <row r="926" customFormat="false" ht="12.8" hidden="false" customHeight="false" outlineLevel="0" collapsed="false">
      <c r="A926" s="4" t="n">
        <v>92.6</v>
      </c>
      <c r="B926" s="140" t="n">
        <v>5.14950450940268E-015</v>
      </c>
    </row>
    <row r="927" customFormat="false" ht="12.8" hidden="false" customHeight="false" outlineLevel="0" collapsed="false">
      <c r="A927" s="4" t="n">
        <v>92.7</v>
      </c>
      <c r="B927" s="140" t="n">
        <v>4.92166576900678E-015</v>
      </c>
    </row>
    <row r="928" customFormat="false" ht="12.8" hidden="false" customHeight="false" outlineLevel="0" collapsed="false">
      <c r="A928" s="4" t="n">
        <v>92.8</v>
      </c>
      <c r="B928" s="140" t="n">
        <v>4.70388422049722E-015</v>
      </c>
    </row>
    <row r="929" customFormat="false" ht="12.8" hidden="false" customHeight="false" outlineLevel="0" collapsed="false">
      <c r="A929" s="4" t="n">
        <v>92.9</v>
      </c>
      <c r="B929" s="140" t="n">
        <v>4.49571701114867E-015</v>
      </c>
    </row>
    <row r="930" customFormat="false" ht="12.8" hidden="false" customHeight="false" outlineLevel="0" collapsed="false">
      <c r="A930" s="4" t="n">
        <v>93</v>
      </c>
      <c r="B930" s="140" t="n">
        <v>4.29674073812083E-015</v>
      </c>
    </row>
    <row r="931" customFormat="false" ht="12.8" hidden="false" customHeight="false" outlineLevel="0" collapsed="false">
      <c r="A931" s="4" t="n">
        <v>93.1</v>
      </c>
      <c r="B931" s="140" t="n">
        <v>4.10655059656303E-015</v>
      </c>
    </row>
    <row r="932" customFormat="false" ht="12.8" hidden="false" customHeight="false" outlineLevel="0" collapsed="false">
      <c r="A932" s="4" t="n">
        <v>93.2</v>
      </c>
      <c r="B932" s="140" t="n">
        <v>3.92475956492324E-015</v>
      </c>
    </row>
    <row r="933" customFormat="false" ht="12.8" hidden="false" customHeight="false" outlineLevel="0" collapsed="false">
      <c r="A933" s="4" t="n">
        <v>93.3</v>
      </c>
      <c r="B933" s="140" t="n">
        <v>3.75099762584221E-015</v>
      </c>
    </row>
    <row r="934" customFormat="false" ht="12.8" hidden="false" customHeight="false" outlineLevel="0" collapsed="false">
      <c r="A934" s="4" t="n">
        <v>93.4</v>
      </c>
      <c r="B934" s="140" t="n">
        <v>3.58491102108258E-015</v>
      </c>
    </row>
    <row r="935" customFormat="false" ht="12.8" hidden="false" customHeight="false" outlineLevel="0" collapsed="false">
      <c r="A935" s="4" t="n">
        <v>93.5</v>
      </c>
      <c r="B935" s="140" t="n">
        <v>3.42616153901136E-015</v>
      </c>
    </row>
    <row r="936" customFormat="false" ht="12.8" hidden="false" customHeight="false" outlineLevel="0" collapsed="false">
      <c r="A936" s="4" t="n">
        <v>93.6</v>
      </c>
      <c r="B936" s="140" t="n">
        <v>3.27442583321707E-015</v>
      </c>
    </row>
    <row r="937" customFormat="false" ht="12.8" hidden="false" customHeight="false" outlineLevel="0" collapsed="false">
      <c r="A937" s="4" t="n">
        <v>93.7</v>
      </c>
      <c r="B937" s="140" t="n">
        <v>3.12939477090582E-015</v>
      </c>
    </row>
    <row r="938" customFormat="false" ht="12.8" hidden="false" customHeight="false" outlineLevel="0" collapsed="false">
      <c r="A938" s="4" t="n">
        <v>93.8</v>
      </c>
      <c r="B938" s="140" t="n">
        <v>2.99077280977848E-015</v>
      </c>
    </row>
    <row r="939" customFormat="false" ht="12.8" hidden="false" customHeight="false" outlineLevel="0" collapsed="false">
      <c r="A939" s="4" t="n">
        <v>93.9</v>
      </c>
      <c r="B939" s="140" t="n">
        <v>2.85827740214775E-015</v>
      </c>
    </row>
    <row r="940" customFormat="false" ht="12.8" hidden="false" customHeight="false" outlineLevel="0" collapsed="false">
      <c r="A940" s="4" t="n">
        <v>94</v>
      </c>
      <c r="B940" s="140" t="n">
        <v>2.73163842510827E-015</v>
      </c>
    </row>
    <row r="941" customFormat="false" ht="12.8" hidden="false" customHeight="false" outlineLevel="0" collapsed="false">
      <c r="A941" s="4" t="n">
        <v>94.1</v>
      </c>
      <c r="B941" s="140" t="n">
        <v>2.61059763562368E-015</v>
      </c>
    </row>
    <row r="942" customFormat="false" ht="12.8" hidden="false" customHeight="false" outlineLevel="0" collapsed="false">
      <c r="A942" s="4" t="n">
        <v>94.2</v>
      </c>
      <c r="B942" s="140" t="n">
        <v>2.49490814944467E-015</v>
      </c>
    </row>
    <row r="943" customFormat="false" ht="12.8" hidden="false" customHeight="false" outlineLevel="0" collapsed="false">
      <c r="A943" s="4" t="n">
        <v>94.3</v>
      </c>
      <c r="B943" s="140" t="n">
        <v>2.38433394281883E-015</v>
      </c>
    </row>
    <row r="944" customFormat="false" ht="12.8" hidden="false" customHeight="false" outlineLevel="0" collapsed="false">
      <c r="A944" s="4" t="n">
        <v>94.4</v>
      </c>
      <c r="B944" s="140" t="n">
        <v>2.27864937599819E-015</v>
      </c>
    </row>
    <row r="945" customFormat="false" ht="12.8" hidden="false" customHeight="false" outlineLevel="0" collapsed="false">
      <c r="A945" s="4" t="n">
        <v>94.5</v>
      </c>
      <c r="B945" s="140" t="n">
        <v>2.17763873759407E-015</v>
      </c>
    </row>
    <row r="946" customFormat="false" ht="12.8" hidden="false" customHeight="false" outlineLevel="0" collapsed="false">
      <c r="A946" s="4" t="n">
        <v>94.6</v>
      </c>
      <c r="B946" s="140" t="n">
        <v>2.08109580886949E-015</v>
      </c>
    </row>
    <row r="947" customFormat="false" ht="12.8" hidden="false" customHeight="false" outlineLevel="0" collapsed="false">
      <c r="A947" s="4" t="n">
        <v>94.7</v>
      </c>
      <c r="B947" s="140" t="n">
        <v>1.98882344709966E-015</v>
      </c>
    </row>
    <row r="948" customFormat="false" ht="12.8" hidden="false" customHeight="false" outlineLevel="0" collapsed="false">
      <c r="A948" s="4" t="n">
        <v>94.8</v>
      </c>
      <c r="B948" s="140" t="n">
        <v>1.90063318716824E-015</v>
      </c>
    </row>
    <row r="949" customFormat="false" ht="12.8" hidden="false" customHeight="false" outlineLevel="0" collapsed="false">
      <c r="A949" s="4" t="n">
        <v>94.9</v>
      </c>
      <c r="B949" s="140" t="n">
        <v>1.81634486060361E-015</v>
      </c>
    </row>
    <row r="950" customFormat="false" ht="12.8" hidden="false" customHeight="false" outlineLevel="0" collapsed="false">
      <c r="A950" s="4" t="n">
        <v>95</v>
      </c>
      <c r="B950" s="140" t="n">
        <v>1.73578623129424E-015</v>
      </c>
    </row>
    <row r="951" customFormat="false" ht="12.8" hidden="false" customHeight="false" outlineLevel="0" collapsed="false">
      <c r="A951" s="4" t="n">
        <v>95.1</v>
      </c>
      <c r="B951" s="140" t="n">
        <v>1.65879264715452E-015</v>
      </c>
    </row>
    <row r="952" customFormat="false" ht="12.8" hidden="false" customHeight="false" outlineLevel="0" collapsed="false">
      <c r="A952" s="4" t="n">
        <v>95.2</v>
      </c>
      <c r="B952" s="140" t="n">
        <v>1.58520670704529E-015</v>
      </c>
    </row>
    <row r="953" customFormat="false" ht="12.8" hidden="false" customHeight="false" outlineLevel="0" collapsed="false">
      <c r="A953" s="4" t="n">
        <v>95.3</v>
      </c>
      <c r="B953" s="140" t="n">
        <v>1.51487794228249E-015</v>
      </c>
    </row>
    <row r="954" customFormat="false" ht="12.8" hidden="false" customHeight="false" outlineLevel="0" collapsed="false">
      <c r="A954" s="4" t="n">
        <v>95.4</v>
      </c>
      <c r="B954" s="140" t="n">
        <v>1.44766251209711E-015</v>
      </c>
    </row>
    <row r="955" customFormat="false" ht="12.8" hidden="false" customHeight="false" outlineLevel="0" collapsed="false">
      <c r="A955" s="4" t="n">
        <v>95.5</v>
      </c>
      <c r="B955" s="140" t="n">
        <v>1.38342291243696E-015</v>
      </c>
    </row>
    <row r="956" customFormat="false" ht="12.8" hidden="false" customHeight="false" outlineLevel="0" collapsed="false">
      <c r="A956" s="4" t="n">
        <v>95.6</v>
      </c>
      <c r="B956" s="140" t="n">
        <v>1.32202769752751E-015</v>
      </c>
    </row>
    <row r="957" customFormat="false" ht="12.8" hidden="false" customHeight="false" outlineLevel="0" collapsed="false">
      <c r="A957" s="4" t="n">
        <v>95.7</v>
      </c>
      <c r="B957" s="140" t="n">
        <v>1.26335121363437E-015</v>
      </c>
    </row>
    <row r="958" customFormat="false" ht="12.8" hidden="false" customHeight="false" outlineLevel="0" collapsed="false">
      <c r="A958" s="4" t="n">
        <v>95.8</v>
      </c>
      <c r="B958" s="140" t="n">
        <v>1.20727334449416E-015</v>
      </c>
    </row>
    <row r="959" customFormat="false" ht="12.8" hidden="false" customHeight="false" outlineLevel="0" collapsed="false">
      <c r="A959" s="4" t="n">
        <v>95.9</v>
      </c>
      <c r="B959" s="140" t="n">
        <v>1.15367926790392E-015</v>
      </c>
    </row>
    <row r="960" customFormat="false" ht="12.8" hidden="false" customHeight="false" outlineLevel="0" collapsed="false">
      <c r="A960" s="4" t="n">
        <v>96</v>
      </c>
      <c r="B960" s="140" t="n">
        <v>1.10245922298138E-015</v>
      </c>
    </row>
    <row r="961" customFormat="false" ht="12.8" hidden="false" customHeight="false" outlineLevel="0" collapsed="false">
      <c r="A961" s="4" t="n">
        <v>96.1</v>
      </c>
      <c r="B961" s="140" t="n">
        <v>1.05350828762949E-015</v>
      </c>
    </row>
    <row r="962" customFormat="false" ht="12.8" hidden="false" customHeight="false" outlineLevel="0" collapsed="false">
      <c r="A962" s="4" t="n">
        <v>96.2</v>
      </c>
      <c r="B962" s="140" t="n">
        <v>1.00672616575916E-015</v>
      </c>
    </row>
    <row r="963" customFormat="false" ht="12.8" hidden="false" customHeight="false" outlineLevel="0" collapsed="false">
      <c r="A963" s="4" t="n">
        <v>96.3</v>
      </c>
      <c r="B963" s="140" t="n">
        <v>9.62016983843653E-016</v>
      </c>
    </row>
    <row r="964" customFormat="false" ht="12.8" hidden="false" customHeight="false" outlineLevel="0" collapsed="false">
      <c r="A964" s="4" t="n">
        <v>96.4</v>
      </c>
      <c r="B964" s="140" t="n">
        <v>9.19289096396215E-016</v>
      </c>
    </row>
    <row r="965" customFormat="false" ht="12.8" hidden="false" customHeight="false" outlineLevel="0" collapsed="false">
      <c r="A965" s="4" t="n">
        <v>96.5</v>
      </c>
      <c r="B965" s="140" t="n">
        <v>8.78454899981025E-016</v>
      </c>
    </row>
    <row r="966" customFormat="false" ht="12.8" hidden="false" customHeight="false" outlineLevel="0" collapsed="false">
      <c r="A966" s="4" t="n">
        <v>96.6</v>
      </c>
      <c r="B966" s="140" t="n">
        <v>8.394306553839E-016</v>
      </c>
    </row>
    <row r="967" customFormat="false" ht="12.8" hidden="false" customHeight="false" outlineLevel="0" collapsed="false">
      <c r="A967" s="4" t="n">
        <v>96.7</v>
      </c>
      <c r="B967" s="140" t="n">
        <v>8.02136317585929E-016</v>
      </c>
    </row>
    <row r="968" customFormat="false" ht="12.8" hidden="false" customHeight="false" outlineLevel="0" collapsed="false">
      <c r="A968" s="4" t="n">
        <v>96.8</v>
      </c>
      <c r="B968" s="140" t="n">
        <v>7.66495373198579E-016</v>
      </c>
    </row>
    <row r="969" customFormat="false" ht="12.8" hidden="false" customHeight="false" outlineLevel="0" collapsed="false">
      <c r="A969" s="4" t="n">
        <v>96.9</v>
      </c>
      <c r="B969" s="140" t="n">
        <v>7.32434685033673E-016</v>
      </c>
    </row>
    <row r="970" customFormat="false" ht="12.8" hidden="false" customHeight="false" outlineLevel="0" collapsed="false">
      <c r="A970" s="4" t="n">
        <v>97</v>
      </c>
      <c r="B970" s="140" t="n">
        <v>6.99884343496083E-016</v>
      </c>
    </row>
    <row r="971" customFormat="false" ht="12.8" hidden="false" customHeight="false" outlineLevel="0" collapsed="false">
      <c r="A971" s="4" t="n">
        <v>97.1</v>
      </c>
      <c r="B971" s="140" t="n">
        <v>6.68777524500369E-016</v>
      </c>
    </row>
    <row r="972" customFormat="false" ht="12.8" hidden="false" customHeight="false" outlineLevel="0" collapsed="false">
      <c r="A972" s="4" t="n">
        <v>97.2</v>
      </c>
      <c r="B972" s="140" t="n">
        <v>6.39050353625837E-016</v>
      </c>
    </row>
    <row r="973" customFormat="false" ht="12.8" hidden="false" customHeight="false" outlineLevel="0" collapsed="false">
      <c r="A973" s="4" t="n">
        <v>97.3</v>
      </c>
      <c r="B973" s="140" t="n">
        <v>6.10641776236825E-016</v>
      </c>
    </row>
    <row r="974" customFormat="false" ht="12.8" hidden="false" customHeight="false" outlineLevel="0" collapsed="false">
      <c r="A974" s="4" t="n">
        <v>97.4</v>
      </c>
      <c r="B974" s="140" t="n">
        <v>5.83493433306972E-016</v>
      </c>
    </row>
    <row r="975" customFormat="false" ht="12.8" hidden="false" customHeight="false" outlineLevel="0" collapsed="false">
      <c r="A975" s="4" t="n">
        <v>97.5</v>
      </c>
      <c r="B975" s="140" t="n">
        <v>5.5754954269771E-016</v>
      </c>
    </row>
    <row r="976" customFormat="false" ht="12.8" hidden="false" customHeight="false" outlineLevel="0" collapsed="false">
      <c r="A976" s="4" t="n">
        <v>97.6</v>
      </c>
      <c r="B976" s="140" t="n">
        <v>5.32756785652015E-016</v>
      </c>
    </row>
    <row r="977" customFormat="false" ht="12.8" hidden="false" customHeight="false" outlineLevel="0" collapsed="false">
      <c r="A977" s="4" t="n">
        <v>97.7</v>
      </c>
      <c r="B977" s="140" t="n">
        <v>5.09064198274962E-016</v>
      </c>
    </row>
    <row r="978" customFormat="false" ht="12.8" hidden="false" customHeight="false" outlineLevel="0" collapsed="false">
      <c r="A978" s="4" t="n">
        <v>97.8</v>
      </c>
      <c r="B978" s="140" t="n">
        <v>4.86423067782622E-016</v>
      </c>
    </row>
    <row r="979" customFormat="false" ht="12.8" hidden="false" customHeight="false" outlineLevel="0" collapsed="false">
      <c r="A979" s="4" t="n">
        <v>97.9</v>
      </c>
      <c r="B979" s="140" t="n">
        <v>4.64786833310273E-016</v>
      </c>
    </row>
    <row r="980" customFormat="false" ht="12.8" hidden="false" customHeight="false" outlineLevel="0" collapsed="false">
      <c r="A980" s="4" t="n">
        <v>98</v>
      </c>
      <c r="B980" s="140" t="n">
        <v>4.44110991080211E-016</v>
      </c>
    </row>
    <row r="981" customFormat="false" ht="12.8" hidden="false" customHeight="false" outlineLevel="0" collapsed="false">
      <c r="A981" s="4" t="n">
        <v>98.1</v>
      </c>
      <c r="B981" s="140" t="n">
        <v>4.24353003737965E-016</v>
      </c>
    </row>
    <row r="982" customFormat="false" ht="12.8" hidden="false" customHeight="false" outlineLevel="0" collapsed="false">
      <c r="A982" s="4" t="n">
        <v>98.2</v>
      </c>
      <c r="B982" s="140" t="n">
        <v>4.0547221367427E-016</v>
      </c>
    </row>
    <row r="983" customFormat="false" ht="12.8" hidden="false" customHeight="false" outlineLevel="0" collapsed="false">
      <c r="A983" s="4" t="n">
        <v>98.3</v>
      </c>
      <c r="B983" s="140" t="n">
        <v>3.87429760158015E-016</v>
      </c>
    </row>
    <row r="984" customFormat="false" ht="12.8" hidden="false" customHeight="false" outlineLevel="0" collapsed="false">
      <c r="A984" s="4" t="n">
        <v>98.4</v>
      </c>
      <c r="B984" s="140" t="n">
        <v>3.7018850011302E-016</v>
      </c>
    </row>
    <row r="985" customFormat="false" ht="12.8" hidden="false" customHeight="false" outlineLevel="0" collapsed="false">
      <c r="A985" s="4" t="n">
        <v>98.5</v>
      </c>
      <c r="B985" s="140" t="n">
        <v>3.53712932378948E-016</v>
      </c>
    </row>
    <row r="986" customFormat="false" ht="12.8" hidden="false" customHeight="false" outlineLevel="0" collapsed="false">
      <c r="A986" s="4" t="n">
        <v>98.6</v>
      </c>
      <c r="B986" s="140" t="n">
        <v>3.3796912530339E-016</v>
      </c>
    </row>
    <row r="987" customFormat="false" ht="12.8" hidden="false" customHeight="false" outlineLevel="0" collapsed="false">
      <c r="A987" s="4" t="n">
        <v>98.7</v>
      </c>
      <c r="B987" s="140" t="n">
        <v>3.22924647519142E-016</v>
      </c>
    </row>
    <row r="988" customFormat="false" ht="12.8" hidden="false" customHeight="false" outlineLevel="0" collapsed="false">
      <c r="A988" s="4" t="n">
        <v>98.8</v>
      </c>
      <c r="B988" s="140" t="n">
        <v>3.08548501766843E-016</v>
      </c>
    </row>
    <row r="989" customFormat="false" ht="12.8" hidden="false" customHeight="false" outlineLevel="0" collapsed="false">
      <c r="A989" s="4" t="n">
        <v>98.9</v>
      </c>
      <c r="B989" s="140" t="n">
        <v>2.94811061629359E-016</v>
      </c>
    </row>
    <row r="990" customFormat="false" ht="12.8" hidden="false" customHeight="false" outlineLevel="0" collapsed="false">
      <c r="A990" s="4" t="n">
        <v>99</v>
      </c>
      <c r="B990" s="140" t="n">
        <v>2.81684011050202E-016</v>
      </c>
    </row>
    <row r="991" customFormat="false" ht="12.8" hidden="false" customHeight="false" outlineLevel="0" collapsed="false">
      <c r="A991" s="4" t="n">
        <v>99.1</v>
      </c>
      <c r="B991" s="140" t="n">
        <v>2.69140286513689E-016</v>
      </c>
    </row>
    <row r="992" customFormat="false" ht="12.8" hidden="false" customHeight="false" outlineLevel="0" collapsed="false">
      <c r="A992" s="4" t="n">
        <v>99.2</v>
      </c>
      <c r="B992" s="140" t="n">
        <v>2.57154021770123E-016</v>
      </c>
    </row>
    <row r="993" customFormat="false" ht="12.8" hidden="false" customHeight="false" outlineLevel="0" collapsed="false">
      <c r="A993" s="4" t="n">
        <v>99.3</v>
      </c>
      <c r="B993" s="140" t="n">
        <v>2.45700494994172E-016</v>
      </c>
    </row>
    <row r="994" customFormat="false" ht="12.8" hidden="false" customHeight="false" outlineLevel="0" collapsed="false">
      <c r="A994" s="4" t="n">
        <v>99.4</v>
      </c>
      <c r="B994" s="140" t="n">
        <v>2.34756078269672E-016</v>
      </c>
    </row>
    <row r="995" customFormat="false" ht="12.8" hidden="false" customHeight="false" outlineLevel="0" collapsed="false">
      <c r="A995" s="4" t="n">
        <v>99.5</v>
      </c>
      <c r="B995" s="140" t="n">
        <v>2.24298189298681E-016</v>
      </c>
    </row>
    <row r="996" customFormat="false" ht="12.8" hidden="false" customHeight="false" outlineLevel="0" collapsed="false">
      <c r="A996" s="4" t="n">
        <v>99.6</v>
      </c>
      <c r="B996" s="140" t="n">
        <v>2.14305245237102E-016</v>
      </c>
    </row>
    <row r="997" customFormat="false" ht="12.8" hidden="false" customHeight="false" outlineLevel="0" collapsed="false">
      <c r="A997" s="4" t="n">
        <v>99.7</v>
      </c>
      <c r="B997" s="140" t="n">
        <v>2.04756618563466E-016</v>
      </c>
    </row>
    <row r="998" customFormat="false" ht="12.8" hidden="false" customHeight="false" outlineLevel="0" collapsed="false">
      <c r="A998" s="4" t="n">
        <v>99.8</v>
      </c>
      <c r="B998" s="140" t="n">
        <v>1.95632594891579E-016</v>
      </c>
    </row>
    <row r="999" customFormat="false" ht="12.8" hidden="false" customHeight="false" outlineLevel="0" collapsed="false">
      <c r="A999" s="4" t="n">
        <v>99.9</v>
      </c>
      <c r="B999" s="140" t="n">
        <v>1.86914332641616E-016</v>
      </c>
    </row>
    <row r="1000" customFormat="false" ht="12.8" hidden="false" customHeight="false" outlineLevel="0" collapsed="false">
      <c r="A1000" s="4" t="n">
        <v>100</v>
      </c>
      <c r="B1000" s="140" t="n">
        <v>1.78583824488016E-016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9:J1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sheetData>
    <row r="9" customFormat="false" ht="12.8" hidden="false" customHeight="false" outlineLevel="0" collapsed="false">
      <c r="A9" s="145" t="s">
        <v>72</v>
      </c>
      <c r="B9" s="145" t="n">
        <v>2</v>
      </c>
      <c r="C9" s="145" t="n">
        <v>3</v>
      </c>
      <c r="D9" s="145" t="n">
        <v>4</v>
      </c>
      <c r="E9" s="145" t="n">
        <v>5</v>
      </c>
      <c r="F9" s="145" t="n">
        <v>6</v>
      </c>
      <c r="G9" s="145" t="n">
        <v>7</v>
      </c>
      <c r="H9" s="145" t="n">
        <v>8</v>
      </c>
      <c r="I9" s="145" t="n">
        <v>9</v>
      </c>
      <c r="J9" s="145" t="n">
        <v>10</v>
      </c>
    </row>
    <row r="10" customFormat="false" ht="12.8" hidden="false" customHeight="false" outlineLevel="0" collapsed="false">
      <c r="A10" s="0" t="n">
        <v>0.1</v>
      </c>
      <c r="B10" s="0" t="n">
        <f aca="false" t="array" ref="B10:B109">POWER(A10:A109,2)</f>
        <v>0.01</v>
      </c>
      <c r="C10" s="0" t="n">
        <f aca="false" t="array" ref="C10:C109">POWER(A10:A109,3)</f>
        <v>0.001</v>
      </c>
      <c r="D10" s="0" t="n">
        <f aca="false" t="array" ref="D10:D109">POWER(A10:A109,4)</f>
        <v>0.0001</v>
      </c>
      <c r="E10" s="0" t="n">
        <f aca="false" t="array" ref="E10:E109">POWER(A10:A109,5)</f>
        <v>1E-005</v>
      </c>
      <c r="F10" s="0" t="n">
        <f aca="false" t="array" ref="F10:F109">POWER(A10:A109,6)</f>
        <v>1E-006</v>
      </c>
      <c r="G10" s="0" t="n">
        <f aca="false" t="array" ref="G10:G109">POWER(A10:A109,7)</f>
        <v>1E-007</v>
      </c>
      <c r="H10" s="0" t="n">
        <f aca="false" t="array" ref="H10:H109">POWER(A10:A109,8)</f>
        <v>1E-008</v>
      </c>
      <c r="I10" s="0" t="n">
        <f aca="false" t="array" ref="I10:I109">POWER(A10:A109,9)</f>
        <v>1E-009</v>
      </c>
      <c r="J10" s="0" t="n">
        <f aca="false" t="array" ref="J10:J109">POWER(A10:A109,10)</f>
        <v>1E-010</v>
      </c>
    </row>
    <row r="11" customFormat="false" ht="12.8" hidden="false" customHeight="false" outlineLevel="0" collapsed="false">
      <c r="A11" s="0" t="n">
        <v>0.2</v>
      </c>
      <c r="B11" s="0" t="n">
        <v>0.04</v>
      </c>
      <c r="C11" s="0" t="n">
        <v>0.008</v>
      </c>
      <c r="D11" s="0" t="n">
        <v>0.0016</v>
      </c>
      <c r="E11" s="0" t="n">
        <v>0.00032</v>
      </c>
      <c r="F11" s="0" t="n">
        <v>6.4E-005</v>
      </c>
      <c r="G11" s="0" t="n">
        <v>1.28E-005</v>
      </c>
      <c r="H11" s="0" t="n">
        <v>2.56E-006</v>
      </c>
      <c r="I11" s="0" t="n">
        <v>5.12E-007</v>
      </c>
      <c r="J11" s="0" t="n">
        <v>1.024E-007</v>
      </c>
    </row>
    <row r="12" customFormat="false" ht="12.8" hidden="false" customHeight="false" outlineLevel="0" collapsed="false">
      <c r="A12" s="0" t="n">
        <v>0.3</v>
      </c>
      <c r="B12" s="0" t="n">
        <v>0.09</v>
      </c>
      <c r="C12" s="0" t="n">
        <v>0.027</v>
      </c>
      <c r="D12" s="0" t="n">
        <v>0.0081</v>
      </c>
      <c r="E12" s="0" t="n">
        <v>0.00243</v>
      </c>
      <c r="F12" s="0" t="n">
        <v>0.000729</v>
      </c>
      <c r="G12" s="0" t="n">
        <v>0.0002187</v>
      </c>
      <c r="H12" s="0" t="n">
        <v>6.561E-005</v>
      </c>
      <c r="I12" s="0" t="n">
        <v>1.9683E-005</v>
      </c>
      <c r="J12" s="0" t="n">
        <v>5.9049E-006</v>
      </c>
    </row>
    <row r="13" customFormat="false" ht="12.8" hidden="false" customHeight="false" outlineLevel="0" collapsed="false">
      <c r="A13" s="0" t="n">
        <v>0.4</v>
      </c>
      <c r="B13" s="0" t="n">
        <v>0.16</v>
      </c>
      <c r="C13" s="0" t="n">
        <v>0.064</v>
      </c>
      <c r="D13" s="0" t="n">
        <v>0.0256</v>
      </c>
      <c r="E13" s="0" t="n">
        <v>0.01024</v>
      </c>
      <c r="F13" s="0" t="n">
        <v>0.004096</v>
      </c>
      <c r="G13" s="0" t="n">
        <v>0.0016384</v>
      </c>
      <c r="H13" s="0" t="n">
        <v>0.00065536</v>
      </c>
      <c r="I13" s="0" t="n">
        <v>0.000262144</v>
      </c>
      <c r="J13" s="0" t="n">
        <v>0.0001048576</v>
      </c>
    </row>
    <row r="14" customFormat="false" ht="12.8" hidden="false" customHeight="false" outlineLevel="0" collapsed="false">
      <c r="A14" s="0" t="n">
        <v>0.5</v>
      </c>
      <c r="B14" s="0" t="n">
        <v>0.25</v>
      </c>
      <c r="C14" s="0" t="n">
        <v>0.125</v>
      </c>
      <c r="D14" s="0" t="n">
        <v>0.0625</v>
      </c>
      <c r="E14" s="0" t="n">
        <v>0.03125</v>
      </c>
      <c r="F14" s="0" t="n">
        <v>0.015625</v>
      </c>
      <c r="G14" s="0" t="n">
        <v>0.0078125</v>
      </c>
      <c r="H14" s="0" t="n">
        <v>0.00390625</v>
      </c>
      <c r="I14" s="0" t="n">
        <v>0.001953125</v>
      </c>
      <c r="J14" s="0" t="n">
        <v>0.0009765625</v>
      </c>
    </row>
    <row r="15" customFormat="false" ht="12.8" hidden="false" customHeight="false" outlineLevel="0" collapsed="false">
      <c r="A15" s="0" t="n">
        <v>0.6</v>
      </c>
      <c r="B15" s="0" t="n">
        <v>0.36</v>
      </c>
      <c r="C15" s="0" t="n">
        <v>0.216</v>
      </c>
      <c r="D15" s="0" t="n">
        <v>0.1296</v>
      </c>
      <c r="E15" s="0" t="n">
        <v>0.07776</v>
      </c>
      <c r="F15" s="0" t="n">
        <v>0.046656</v>
      </c>
      <c r="G15" s="0" t="n">
        <v>0.0279936</v>
      </c>
      <c r="H15" s="0" t="n">
        <v>0.01679616</v>
      </c>
      <c r="I15" s="0" t="n">
        <v>0.010077696</v>
      </c>
      <c r="J15" s="0" t="n">
        <v>0.0060466176</v>
      </c>
    </row>
    <row r="16" customFormat="false" ht="12.8" hidden="false" customHeight="false" outlineLevel="0" collapsed="false">
      <c r="A16" s="0" t="n">
        <v>0.7</v>
      </c>
      <c r="B16" s="0" t="n">
        <v>0.49</v>
      </c>
      <c r="C16" s="0" t="n">
        <v>0.343</v>
      </c>
      <c r="D16" s="0" t="n">
        <v>0.2401</v>
      </c>
      <c r="E16" s="0" t="n">
        <v>0.16807</v>
      </c>
      <c r="F16" s="0" t="n">
        <v>0.117649</v>
      </c>
      <c r="G16" s="0" t="n">
        <v>0.0823543</v>
      </c>
      <c r="H16" s="0" t="n">
        <v>0.05764801</v>
      </c>
      <c r="I16" s="0" t="n">
        <v>0.040353607</v>
      </c>
      <c r="J16" s="0" t="n">
        <v>0.0282475249</v>
      </c>
    </row>
    <row r="17" customFormat="false" ht="12.8" hidden="false" customHeight="false" outlineLevel="0" collapsed="false">
      <c r="A17" s="0" t="n">
        <v>0.8</v>
      </c>
      <c r="B17" s="0" t="n">
        <v>0.64</v>
      </c>
      <c r="C17" s="0" t="n">
        <v>0.512</v>
      </c>
      <c r="D17" s="0" t="n">
        <v>0.4096</v>
      </c>
      <c r="E17" s="0" t="n">
        <v>0.32768</v>
      </c>
      <c r="F17" s="0" t="n">
        <v>0.262144</v>
      </c>
      <c r="G17" s="0" t="n">
        <v>0.2097152</v>
      </c>
      <c r="H17" s="0" t="n">
        <v>0.16777216</v>
      </c>
      <c r="I17" s="0" t="n">
        <v>0.134217728</v>
      </c>
      <c r="J17" s="0" t="n">
        <v>0.1073741824</v>
      </c>
    </row>
    <row r="18" customFormat="false" ht="12.8" hidden="false" customHeight="false" outlineLevel="0" collapsed="false">
      <c r="A18" s="0" t="n">
        <v>0.9</v>
      </c>
      <c r="B18" s="0" t="n">
        <v>0.81</v>
      </c>
      <c r="C18" s="0" t="n">
        <v>0.729</v>
      </c>
      <c r="D18" s="0" t="n">
        <v>0.6561</v>
      </c>
      <c r="E18" s="0" t="n">
        <v>0.59049</v>
      </c>
      <c r="F18" s="0" t="n">
        <v>0.531441</v>
      </c>
      <c r="G18" s="0" t="n">
        <v>0.4782969</v>
      </c>
      <c r="H18" s="0" t="n">
        <v>0.43046721</v>
      </c>
      <c r="I18" s="0" t="n">
        <v>0.387420489</v>
      </c>
      <c r="J18" s="0" t="n">
        <v>0.3486784401</v>
      </c>
    </row>
    <row r="19" customFormat="false" ht="12.8" hidden="false" customHeight="false" outlineLevel="0" collapsed="false">
      <c r="A19" s="0" t="n">
        <v>1</v>
      </c>
      <c r="B19" s="0" t="n">
        <v>1</v>
      </c>
      <c r="C19" s="0" t="n">
        <v>1</v>
      </c>
      <c r="D19" s="0" t="n">
        <v>1</v>
      </c>
      <c r="E19" s="0" t="n">
        <v>1</v>
      </c>
      <c r="F19" s="0" t="n">
        <v>1</v>
      </c>
      <c r="G19" s="0" t="n">
        <v>1</v>
      </c>
      <c r="H19" s="0" t="n">
        <v>1</v>
      </c>
      <c r="I19" s="0" t="n">
        <v>1</v>
      </c>
      <c r="J19" s="0" t="n">
        <v>1</v>
      </c>
    </row>
    <row r="20" customFormat="false" ht="12.8" hidden="false" customHeight="false" outlineLevel="0" collapsed="false">
      <c r="A20" s="0" t="n">
        <v>1.1</v>
      </c>
      <c r="B20" s="0" t="n">
        <v>1.21</v>
      </c>
      <c r="C20" s="0" t="n">
        <v>1.331</v>
      </c>
      <c r="D20" s="0" t="n">
        <v>1.4641</v>
      </c>
      <c r="E20" s="0" t="n">
        <v>1.61051</v>
      </c>
      <c r="F20" s="0" t="n">
        <v>1.771561</v>
      </c>
      <c r="G20" s="0" t="n">
        <v>1.9487171</v>
      </c>
      <c r="H20" s="0" t="n">
        <v>2.14358881</v>
      </c>
      <c r="I20" s="0" t="n">
        <v>2.357947691</v>
      </c>
      <c r="J20" s="0" t="n">
        <v>2.5937424601</v>
      </c>
    </row>
    <row r="21" customFormat="false" ht="12.8" hidden="false" customHeight="false" outlineLevel="0" collapsed="false">
      <c r="A21" s="0" t="n">
        <v>1.2</v>
      </c>
      <c r="B21" s="0" t="n">
        <v>1.44</v>
      </c>
      <c r="C21" s="0" t="n">
        <v>1.728</v>
      </c>
      <c r="D21" s="0" t="n">
        <v>2.0736</v>
      </c>
      <c r="E21" s="0" t="n">
        <v>2.48832</v>
      </c>
      <c r="F21" s="0" t="n">
        <v>2.985984</v>
      </c>
      <c r="G21" s="0" t="n">
        <v>3.5831808</v>
      </c>
      <c r="H21" s="0" t="n">
        <v>4.29981696</v>
      </c>
      <c r="I21" s="0" t="n">
        <v>5.159780352</v>
      </c>
      <c r="J21" s="0" t="n">
        <v>6.1917364224</v>
      </c>
    </row>
    <row r="22" customFormat="false" ht="12.8" hidden="false" customHeight="false" outlineLevel="0" collapsed="false">
      <c r="A22" s="0" t="n">
        <v>1.3</v>
      </c>
      <c r="B22" s="0" t="n">
        <v>1.69</v>
      </c>
      <c r="C22" s="0" t="n">
        <v>2.197</v>
      </c>
      <c r="D22" s="0" t="n">
        <v>2.8561</v>
      </c>
      <c r="E22" s="0" t="n">
        <v>3.71293</v>
      </c>
      <c r="F22" s="0" t="n">
        <v>4.826809</v>
      </c>
      <c r="G22" s="0" t="n">
        <v>6.2748517</v>
      </c>
      <c r="H22" s="0" t="n">
        <v>8.15730721</v>
      </c>
      <c r="I22" s="0" t="n">
        <v>10.604499373</v>
      </c>
      <c r="J22" s="0" t="n">
        <v>13.7858491849</v>
      </c>
    </row>
    <row r="23" customFormat="false" ht="12.8" hidden="false" customHeight="false" outlineLevel="0" collapsed="false">
      <c r="A23" s="0" t="n">
        <v>1.4</v>
      </c>
      <c r="B23" s="0" t="n">
        <v>1.96</v>
      </c>
      <c r="C23" s="0" t="n">
        <v>2.744</v>
      </c>
      <c r="D23" s="0" t="n">
        <v>3.8416</v>
      </c>
      <c r="E23" s="0" t="n">
        <v>5.37824</v>
      </c>
      <c r="F23" s="0" t="n">
        <v>7.529536</v>
      </c>
      <c r="G23" s="0" t="n">
        <v>10.5413504</v>
      </c>
      <c r="H23" s="0" t="n">
        <v>14.75789056</v>
      </c>
      <c r="I23" s="0" t="n">
        <v>20.661046784</v>
      </c>
      <c r="J23" s="0" t="n">
        <v>28.9254654976</v>
      </c>
    </row>
    <row r="24" customFormat="false" ht="12.8" hidden="false" customHeight="false" outlineLevel="0" collapsed="false">
      <c r="A24" s="0" t="n">
        <v>1.5</v>
      </c>
      <c r="B24" s="0" t="n">
        <v>2.25</v>
      </c>
      <c r="C24" s="0" t="n">
        <v>3.375</v>
      </c>
      <c r="D24" s="0" t="n">
        <v>5.0625</v>
      </c>
      <c r="E24" s="0" t="n">
        <v>7.59375</v>
      </c>
      <c r="F24" s="0" t="n">
        <v>11.390625</v>
      </c>
      <c r="G24" s="0" t="n">
        <v>17.0859375</v>
      </c>
      <c r="H24" s="0" t="n">
        <v>25.62890625</v>
      </c>
      <c r="I24" s="0" t="n">
        <v>38.443359375</v>
      </c>
      <c r="J24" s="0" t="n">
        <v>57.6650390625</v>
      </c>
    </row>
    <row r="25" customFormat="false" ht="12.8" hidden="false" customHeight="false" outlineLevel="0" collapsed="false">
      <c r="A25" s="0" t="n">
        <v>1.6</v>
      </c>
      <c r="B25" s="0" t="n">
        <v>2.56</v>
      </c>
      <c r="C25" s="0" t="n">
        <v>4.096</v>
      </c>
      <c r="D25" s="0" t="n">
        <v>6.5536</v>
      </c>
      <c r="E25" s="0" t="n">
        <v>10.48576</v>
      </c>
      <c r="F25" s="0" t="n">
        <v>16.777216</v>
      </c>
      <c r="G25" s="0" t="n">
        <v>26.8435456</v>
      </c>
      <c r="H25" s="0" t="n">
        <v>42.94967296</v>
      </c>
      <c r="I25" s="0" t="n">
        <v>68.719476736</v>
      </c>
      <c r="J25" s="0" t="n">
        <v>109.9511627776</v>
      </c>
    </row>
    <row r="26" customFormat="false" ht="12.8" hidden="false" customHeight="false" outlineLevel="0" collapsed="false">
      <c r="A26" s="0" t="n">
        <v>1.7</v>
      </c>
      <c r="B26" s="0" t="n">
        <v>2.89</v>
      </c>
      <c r="C26" s="0" t="n">
        <v>4.913</v>
      </c>
      <c r="D26" s="0" t="n">
        <v>8.3521</v>
      </c>
      <c r="E26" s="0" t="n">
        <v>14.19857</v>
      </c>
      <c r="F26" s="0" t="n">
        <v>24.137569</v>
      </c>
      <c r="G26" s="0" t="n">
        <v>41.0338673</v>
      </c>
      <c r="H26" s="0" t="n">
        <v>69.75757441</v>
      </c>
      <c r="I26" s="0" t="n">
        <v>118.587876497</v>
      </c>
      <c r="J26" s="0" t="n">
        <v>201.5993900449</v>
      </c>
    </row>
    <row r="27" customFormat="false" ht="12.8" hidden="false" customHeight="false" outlineLevel="0" collapsed="false">
      <c r="A27" s="0" t="n">
        <v>1.8</v>
      </c>
      <c r="B27" s="0" t="n">
        <v>3.24</v>
      </c>
      <c r="C27" s="0" t="n">
        <v>5.832</v>
      </c>
      <c r="D27" s="0" t="n">
        <v>10.4976</v>
      </c>
      <c r="E27" s="0" t="n">
        <v>18.89568</v>
      </c>
      <c r="F27" s="0" t="n">
        <v>34.012224</v>
      </c>
      <c r="G27" s="0" t="n">
        <v>61.2220032</v>
      </c>
      <c r="H27" s="0" t="n">
        <v>110.19960576</v>
      </c>
      <c r="I27" s="0" t="n">
        <v>198.359290368</v>
      </c>
      <c r="J27" s="0" t="n">
        <v>357.0467226624</v>
      </c>
    </row>
    <row r="28" customFormat="false" ht="12.8" hidden="false" customHeight="false" outlineLevel="0" collapsed="false">
      <c r="A28" s="0" t="n">
        <v>1.9</v>
      </c>
      <c r="B28" s="0" t="n">
        <v>3.61</v>
      </c>
      <c r="C28" s="0" t="n">
        <v>6.859</v>
      </c>
      <c r="D28" s="0" t="n">
        <v>13.0321</v>
      </c>
      <c r="E28" s="0" t="n">
        <v>24.76099</v>
      </c>
      <c r="F28" s="0" t="n">
        <v>47.045881</v>
      </c>
      <c r="G28" s="0" t="n">
        <v>89.3871739</v>
      </c>
      <c r="H28" s="0" t="n">
        <v>169.83563041</v>
      </c>
      <c r="I28" s="0" t="n">
        <v>322.687697779</v>
      </c>
      <c r="J28" s="0" t="n">
        <v>613.1066257801</v>
      </c>
    </row>
    <row r="29" customFormat="false" ht="12.8" hidden="false" customHeight="false" outlineLevel="0" collapsed="false">
      <c r="A29" s="0" t="n">
        <v>2</v>
      </c>
      <c r="B29" s="0" t="n">
        <v>4</v>
      </c>
      <c r="C29" s="0" t="n">
        <v>8</v>
      </c>
      <c r="D29" s="0" t="n">
        <v>16</v>
      </c>
      <c r="E29" s="0" t="n">
        <v>32</v>
      </c>
      <c r="F29" s="0" t="n">
        <v>64</v>
      </c>
      <c r="G29" s="0" t="n">
        <v>128</v>
      </c>
      <c r="H29" s="0" t="n">
        <v>256</v>
      </c>
      <c r="I29" s="0" t="n">
        <v>512</v>
      </c>
      <c r="J29" s="0" t="n">
        <v>1024</v>
      </c>
    </row>
    <row r="30" customFormat="false" ht="12.8" hidden="false" customHeight="false" outlineLevel="0" collapsed="false">
      <c r="A30" s="0" t="n">
        <v>2.1</v>
      </c>
      <c r="B30" s="0" t="n">
        <v>4.41</v>
      </c>
      <c r="C30" s="0" t="n">
        <v>9.261</v>
      </c>
      <c r="D30" s="0" t="n">
        <v>19.4481</v>
      </c>
      <c r="E30" s="0" t="n">
        <v>40.84101</v>
      </c>
      <c r="F30" s="0" t="n">
        <v>85.766121</v>
      </c>
      <c r="G30" s="0" t="n">
        <v>180.1088541</v>
      </c>
      <c r="H30" s="0" t="n">
        <v>378.22859361</v>
      </c>
      <c r="I30" s="0" t="n">
        <v>794.280046581</v>
      </c>
      <c r="J30" s="0" t="n">
        <v>1667.9880978201</v>
      </c>
    </row>
    <row r="31" customFormat="false" ht="12.8" hidden="false" customHeight="false" outlineLevel="0" collapsed="false">
      <c r="A31" s="0" t="n">
        <v>2.2</v>
      </c>
      <c r="B31" s="0" t="n">
        <v>4.84</v>
      </c>
      <c r="C31" s="0" t="n">
        <v>10.648</v>
      </c>
      <c r="D31" s="0" t="n">
        <v>23.4256</v>
      </c>
      <c r="E31" s="0" t="n">
        <v>51.53632</v>
      </c>
      <c r="F31" s="0" t="n">
        <v>113.379904</v>
      </c>
      <c r="G31" s="0" t="n">
        <v>249.4357888</v>
      </c>
      <c r="H31" s="0" t="n">
        <v>548.75873536</v>
      </c>
      <c r="I31" s="0" t="n">
        <v>1207.269217792</v>
      </c>
      <c r="J31" s="0" t="n">
        <v>2655.9922791424</v>
      </c>
    </row>
    <row r="32" customFormat="false" ht="12.8" hidden="false" customHeight="false" outlineLevel="0" collapsed="false">
      <c r="A32" s="0" t="n">
        <v>2.3</v>
      </c>
      <c r="B32" s="0" t="n">
        <v>5.29</v>
      </c>
      <c r="C32" s="0" t="n">
        <v>12.167</v>
      </c>
      <c r="D32" s="0" t="n">
        <v>27.9841</v>
      </c>
      <c r="E32" s="0" t="n">
        <v>64.36343</v>
      </c>
      <c r="F32" s="0" t="n">
        <v>148.035889</v>
      </c>
      <c r="G32" s="0" t="n">
        <v>340.4825447</v>
      </c>
      <c r="H32" s="0" t="n">
        <v>783.10985281</v>
      </c>
      <c r="I32" s="0" t="n">
        <v>1801.152661463</v>
      </c>
      <c r="J32" s="0" t="n">
        <v>4142.6511213649</v>
      </c>
    </row>
    <row r="33" customFormat="false" ht="12.8" hidden="false" customHeight="false" outlineLevel="0" collapsed="false">
      <c r="A33" s="0" t="n">
        <v>2.4</v>
      </c>
      <c r="B33" s="0" t="n">
        <v>5.76</v>
      </c>
      <c r="C33" s="0" t="n">
        <v>13.824</v>
      </c>
      <c r="D33" s="0" t="n">
        <v>33.1776</v>
      </c>
      <c r="E33" s="0" t="n">
        <v>79.62624</v>
      </c>
      <c r="F33" s="0" t="n">
        <v>191.102976</v>
      </c>
      <c r="G33" s="0" t="n">
        <v>458.6471424</v>
      </c>
      <c r="H33" s="0" t="n">
        <v>1100.75314176</v>
      </c>
      <c r="I33" s="0" t="n">
        <v>2641.807540224</v>
      </c>
      <c r="J33" s="0" t="n">
        <v>6340.3380965376</v>
      </c>
    </row>
    <row r="34" customFormat="false" ht="12.8" hidden="false" customHeight="false" outlineLevel="0" collapsed="false">
      <c r="A34" s="0" t="n">
        <v>2.5</v>
      </c>
      <c r="B34" s="0" t="n">
        <v>6.25</v>
      </c>
      <c r="C34" s="0" t="n">
        <v>15.625</v>
      </c>
      <c r="D34" s="0" t="n">
        <v>39.0625</v>
      </c>
      <c r="E34" s="0" t="n">
        <v>97.65625</v>
      </c>
      <c r="F34" s="0" t="n">
        <v>244.140625</v>
      </c>
      <c r="G34" s="0" t="n">
        <v>610.3515625</v>
      </c>
      <c r="H34" s="0" t="n">
        <v>1525.87890625</v>
      </c>
      <c r="I34" s="0" t="n">
        <v>3814.697265625</v>
      </c>
      <c r="J34" s="0" t="n">
        <v>9536.7431640625</v>
      </c>
    </row>
    <row r="35" customFormat="false" ht="12.8" hidden="false" customHeight="false" outlineLevel="0" collapsed="false">
      <c r="A35" s="0" t="n">
        <v>2.6</v>
      </c>
      <c r="B35" s="0" t="n">
        <v>6.76</v>
      </c>
      <c r="C35" s="0" t="n">
        <v>17.576</v>
      </c>
      <c r="D35" s="0" t="n">
        <v>45.6976</v>
      </c>
      <c r="E35" s="0" t="n">
        <v>118.81376</v>
      </c>
      <c r="F35" s="0" t="n">
        <v>308.915776</v>
      </c>
      <c r="G35" s="0" t="n">
        <v>803.1810176</v>
      </c>
      <c r="H35" s="0" t="n">
        <v>2088.27064576</v>
      </c>
      <c r="I35" s="0" t="n">
        <v>5429.503678976</v>
      </c>
      <c r="J35" s="0" t="n">
        <v>14116.7095653376</v>
      </c>
    </row>
    <row r="36" customFormat="false" ht="12.8" hidden="false" customHeight="false" outlineLevel="0" collapsed="false">
      <c r="A36" s="0" t="n">
        <v>2.7</v>
      </c>
      <c r="B36" s="0" t="n">
        <v>7.29</v>
      </c>
      <c r="C36" s="0" t="n">
        <v>19.683</v>
      </c>
      <c r="D36" s="0" t="n">
        <v>53.1441</v>
      </c>
      <c r="E36" s="0" t="n">
        <v>143.48907</v>
      </c>
      <c r="F36" s="0" t="n">
        <v>387.420489</v>
      </c>
      <c r="G36" s="0" t="n">
        <v>1046.0353203</v>
      </c>
      <c r="H36" s="0" t="n">
        <v>2824.29536481</v>
      </c>
      <c r="I36" s="0" t="n">
        <v>7625.597484987</v>
      </c>
      <c r="J36" s="0" t="n">
        <v>20589.1132094649</v>
      </c>
    </row>
    <row r="37" customFormat="false" ht="12.8" hidden="false" customHeight="false" outlineLevel="0" collapsed="false">
      <c r="A37" s="0" t="n">
        <v>2.8</v>
      </c>
      <c r="B37" s="0" t="n">
        <v>7.84</v>
      </c>
      <c r="C37" s="0" t="n">
        <v>21.952</v>
      </c>
      <c r="D37" s="0" t="n">
        <v>61.4656</v>
      </c>
      <c r="E37" s="0" t="n">
        <v>172.10368</v>
      </c>
      <c r="F37" s="0" t="n">
        <v>481.890304</v>
      </c>
      <c r="G37" s="0" t="n">
        <v>1349.2928512</v>
      </c>
      <c r="H37" s="0" t="n">
        <v>3778.01998336</v>
      </c>
      <c r="I37" s="0" t="n">
        <v>10578.455953408</v>
      </c>
      <c r="J37" s="0" t="n">
        <v>29619.6766695424</v>
      </c>
    </row>
    <row r="38" customFormat="false" ht="12.8" hidden="false" customHeight="false" outlineLevel="0" collapsed="false">
      <c r="A38" s="0" t="n">
        <v>2.9</v>
      </c>
      <c r="B38" s="0" t="n">
        <v>8.41</v>
      </c>
      <c r="C38" s="0" t="n">
        <v>24.389</v>
      </c>
      <c r="D38" s="0" t="n">
        <v>70.7281</v>
      </c>
      <c r="E38" s="0" t="n">
        <v>205.11149</v>
      </c>
      <c r="F38" s="0" t="n">
        <v>594.823321</v>
      </c>
      <c r="G38" s="0" t="n">
        <v>1724.9876309</v>
      </c>
      <c r="H38" s="0" t="n">
        <v>5002.46412961</v>
      </c>
      <c r="I38" s="0" t="n">
        <v>14507.145975869</v>
      </c>
      <c r="J38" s="0" t="n">
        <v>42070.7233300201</v>
      </c>
    </row>
    <row r="39" customFormat="false" ht="12.8" hidden="false" customHeight="false" outlineLevel="0" collapsed="false">
      <c r="A39" s="0" t="n">
        <v>3</v>
      </c>
      <c r="B39" s="0" t="n">
        <v>9</v>
      </c>
      <c r="C39" s="0" t="n">
        <v>27</v>
      </c>
      <c r="D39" s="0" t="n">
        <v>81</v>
      </c>
      <c r="E39" s="0" t="n">
        <v>243</v>
      </c>
      <c r="F39" s="0" t="n">
        <v>729</v>
      </c>
      <c r="G39" s="0" t="n">
        <v>2187</v>
      </c>
      <c r="H39" s="0" t="n">
        <v>6561</v>
      </c>
      <c r="I39" s="0" t="n">
        <v>19683</v>
      </c>
      <c r="J39" s="0" t="n">
        <v>59049</v>
      </c>
    </row>
    <row r="40" customFormat="false" ht="12.8" hidden="false" customHeight="false" outlineLevel="0" collapsed="false">
      <c r="A40" s="0" t="n">
        <v>3.1</v>
      </c>
      <c r="B40" s="0" t="n">
        <v>9.61</v>
      </c>
      <c r="C40" s="0" t="n">
        <v>29.791</v>
      </c>
      <c r="D40" s="0" t="n">
        <v>92.3521</v>
      </c>
      <c r="E40" s="0" t="n">
        <v>286.29151</v>
      </c>
      <c r="F40" s="0" t="n">
        <v>887.503681</v>
      </c>
      <c r="G40" s="0" t="n">
        <v>2751.2614111</v>
      </c>
      <c r="H40" s="0" t="n">
        <v>8528.91037441</v>
      </c>
      <c r="I40" s="0" t="n">
        <v>26439.622160671</v>
      </c>
      <c r="J40" s="0" t="n">
        <v>81962.8286980801</v>
      </c>
    </row>
    <row r="41" customFormat="false" ht="12.8" hidden="false" customHeight="false" outlineLevel="0" collapsed="false">
      <c r="A41" s="0" t="n">
        <v>3.2</v>
      </c>
      <c r="B41" s="0" t="n">
        <v>10.24</v>
      </c>
      <c r="C41" s="0" t="n">
        <v>32.768</v>
      </c>
      <c r="D41" s="0" t="n">
        <v>104.8576</v>
      </c>
      <c r="E41" s="0" t="n">
        <v>335.54432</v>
      </c>
      <c r="F41" s="0" t="n">
        <v>1073.741824</v>
      </c>
      <c r="G41" s="0" t="n">
        <v>3435.9738368</v>
      </c>
      <c r="H41" s="0" t="n">
        <v>10995.11627776</v>
      </c>
      <c r="I41" s="0" t="n">
        <v>35184.372088832</v>
      </c>
      <c r="J41" s="0" t="n">
        <v>112589.990684262</v>
      </c>
    </row>
    <row r="42" customFormat="false" ht="12.8" hidden="false" customHeight="false" outlineLevel="0" collapsed="false">
      <c r="A42" s="0" t="n">
        <v>3.3</v>
      </c>
      <c r="B42" s="0" t="n">
        <v>10.89</v>
      </c>
      <c r="C42" s="0" t="n">
        <v>35.937</v>
      </c>
      <c r="D42" s="0" t="n">
        <v>118.5921</v>
      </c>
      <c r="E42" s="0" t="n">
        <v>391.35393</v>
      </c>
      <c r="F42" s="0" t="n">
        <v>1291.467969</v>
      </c>
      <c r="G42" s="0" t="n">
        <v>4261.8442977</v>
      </c>
      <c r="H42" s="0" t="n">
        <v>14064.08618241</v>
      </c>
      <c r="I42" s="0" t="n">
        <v>46411.484401953</v>
      </c>
      <c r="J42" s="0" t="n">
        <v>153157.898526445</v>
      </c>
    </row>
    <row r="43" customFormat="false" ht="12.8" hidden="false" customHeight="false" outlineLevel="0" collapsed="false">
      <c r="A43" s="0" t="n">
        <v>3.4</v>
      </c>
      <c r="B43" s="0" t="n">
        <v>11.56</v>
      </c>
      <c r="C43" s="0" t="n">
        <v>39.304</v>
      </c>
      <c r="D43" s="0" t="n">
        <v>133.6336</v>
      </c>
      <c r="E43" s="0" t="n">
        <v>454.35424</v>
      </c>
      <c r="F43" s="0" t="n">
        <v>1544.804416</v>
      </c>
      <c r="G43" s="0" t="n">
        <v>5252.3350144</v>
      </c>
      <c r="H43" s="0" t="n">
        <v>17857.93904896</v>
      </c>
      <c r="I43" s="0" t="n">
        <v>60716.992766464</v>
      </c>
      <c r="J43" s="0" t="n">
        <v>206437.775405978</v>
      </c>
    </row>
    <row r="44" customFormat="false" ht="12.8" hidden="false" customHeight="false" outlineLevel="0" collapsed="false">
      <c r="A44" s="0" t="n">
        <v>3.5</v>
      </c>
      <c r="B44" s="0" t="n">
        <v>12.25</v>
      </c>
      <c r="C44" s="0" t="n">
        <v>42.875</v>
      </c>
      <c r="D44" s="0" t="n">
        <v>150.0625</v>
      </c>
      <c r="E44" s="0" t="n">
        <v>525.21875</v>
      </c>
      <c r="F44" s="0" t="n">
        <v>1838.265625</v>
      </c>
      <c r="G44" s="0" t="n">
        <v>6433.9296875</v>
      </c>
      <c r="H44" s="0" t="n">
        <v>22518.75390625</v>
      </c>
      <c r="I44" s="0" t="n">
        <v>78815.638671875</v>
      </c>
      <c r="J44" s="0" t="n">
        <v>275854.735351562</v>
      </c>
    </row>
    <row r="45" customFormat="false" ht="12.8" hidden="false" customHeight="false" outlineLevel="0" collapsed="false">
      <c r="A45" s="0" t="n">
        <v>3.6</v>
      </c>
      <c r="B45" s="0" t="n">
        <v>12.96</v>
      </c>
      <c r="C45" s="0" t="n">
        <v>46.656</v>
      </c>
      <c r="D45" s="0" t="n">
        <v>167.9616</v>
      </c>
      <c r="E45" s="0" t="n">
        <v>604.66176</v>
      </c>
      <c r="F45" s="0" t="n">
        <v>2176.782336</v>
      </c>
      <c r="G45" s="0" t="n">
        <v>7836.4164096</v>
      </c>
      <c r="H45" s="0" t="n">
        <v>28211.09907456</v>
      </c>
      <c r="I45" s="0" t="n">
        <v>101559.956668416</v>
      </c>
      <c r="J45" s="0" t="n">
        <v>365615.844006298</v>
      </c>
    </row>
    <row r="46" customFormat="false" ht="12.8" hidden="false" customHeight="false" outlineLevel="0" collapsed="false">
      <c r="A46" s="0" t="n">
        <v>3.7</v>
      </c>
      <c r="B46" s="0" t="n">
        <v>13.69</v>
      </c>
      <c r="C46" s="0" t="n">
        <v>50.653</v>
      </c>
      <c r="D46" s="0" t="n">
        <v>187.4161</v>
      </c>
      <c r="E46" s="0" t="n">
        <v>693.43957</v>
      </c>
      <c r="F46" s="0" t="n">
        <v>2565.726409</v>
      </c>
      <c r="G46" s="0" t="n">
        <v>9493.1877133</v>
      </c>
      <c r="H46" s="0" t="n">
        <v>35124.79453921</v>
      </c>
      <c r="I46" s="0" t="n">
        <v>129961.739795077</v>
      </c>
      <c r="J46" s="0" t="n">
        <v>480858.437241785</v>
      </c>
    </row>
    <row r="47" customFormat="false" ht="12.8" hidden="false" customHeight="false" outlineLevel="0" collapsed="false">
      <c r="A47" s="0" t="n">
        <v>3.8</v>
      </c>
      <c r="B47" s="0" t="n">
        <v>14.44</v>
      </c>
      <c r="C47" s="0" t="n">
        <v>54.872</v>
      </c>
      <c r="D47" s="0" t="n">
        <v>208.5136</v>
      </c>
      <c r="E47" s="0" t="n">
        <v>792.35168</v>
      </c>
      <c r="F47" s="0" t="n">
        <v>3010.936384</v>
      </c>
      <c r="G47" s="0" t="n">
        <v>11441.5582592</v>
      </c>
      <c r="H47" s="0" t="n">
        <v>43477.92138496</v>
      </c>
      <c r="I47" s="0" t="n">
        <v>165216.101262848</v>
      </c>
      <c r="J47" s="0" t="n">
        <v>627821.184798822</v>
      </c>
    </row>
    <row r="48" customFormat="false" ht="12.8" hidden="false" customHeight="false" outlineLevel="0" collapsed="false">
      <c r="A48" s="0" t="n">
        <v>3.9</v>
      </c>
      <c r="B48" s="0" t="n">
        <v>15.21</v>
      </c>
      <c r="C48" s="0" t="n">
        <v>59.319</v>
      </c>
      <c r="D48" s="0" t="n">
        <v>231.3441</v>
      </c>
      <c r="E48" s="0" t="n">
        <v>902.24199</v>
      </c>
      <c r="F48" s="0" t="n">
        <v>3518.743761</v>
      </c>
      <c r="G48" s="0" t="n">
        <v>13723.1006679</v>
      </c>
      <c r="H48" s="0" t="n">
        <v>53520.09260481</v>
      </c>
      <c r="I48" s="0" t="n">
        <v>208728.361158759</v>
      </c>
      <c r="J48" s="0" t="n">
        <v>814040.60851916</v>
      </c>
    </row>
    <row r="49" customFormat="false" ht="12.8" hidden="false" customHeight="false" outlineLevel="0" collapsed="false">
      <c r="A49" s="0" t="n">
        <v>4</v>
      </c>
      <c r="B49" s="0" t="n">
        <v>16</v>
      </c>
      <c r="C49" s="0" t="n">
        <v>64</v>
      </c>
      <c r="D49" s="0" t="n">
        <v>256</v>
      </c>
      <c r="E49" s="0" t="n">
        <v>1024</v>
      </c>
      <c r="F49" s="0" t="n">
        <v>4096</v>
      </c>
      <c r="G49" s="0" t="n">
        <v>16384</v>
      </c>
      <c r="H49" s="0" t="n">
        <v>65536</v>
      </c>
      <c r="I49" s="0" t="n">
        <v>262144</v>
      </c>
      <c r="J49" s="0" t="n">
        <v>1048576</v>
      </c>
    </row>
    <row r="50" customFormat="false" ht="12.8" hidden="false" customHeight="false" outlineLevel="0" collapsed="false">
      <c r="A50" s="0" t="n">
        <v>4.1</v>
      </c>
      <c r="B50" s="0" t="n">
        <v>16.81</v>
      </c>
      <c r="C50" s="0" t="n">
        <v>68.921</v>
      </c>
      <c r="D50" s="0" t="n">
        <v>282.5761</v>
      </c>
      <c r="E50" s="0" t="n">
        <v>1158.56201</v>
      </c>
      <c r="F50" s="0" t="n">
        <v>4750.104241</v>
      </c>
      <c r="G50" s="0" t="n">
        <v>19475.4273881</v>
      </c>
      <c r="H50" s="0" t="n">
        <v>79849.2522912099</v>
      </c>
      <c r="I50" s="0" t="n">
        <v>327381.934393961</v>
      </c>
      <c r="J50" s="0" t="n">
        <v>1342265.93101524</v>
      </c>
    </row>
    <row r="51" customFormat="false" ht="12.8" hidden="false" customHeight="false" outlineLevel="0" collapsed="false">
      <c r="A51" s="0" t="n">
        <v>4.2</v>
      </c>
      <c r="B51" s="0" t="n">
        <v>17.64</v>
      </c>
      <c r="C51" s="0" t="n">
        <v>74.088</v>
      </c>
      <c r="D51" s="0" t="n">
        <v>311.1696</v>
      </c>
      <c r="E51" s="0" t="n">
        <v>1306.91232</v>
      </c>
      <c r="F51" s="0" t="n">
        <v>5489.031744</v>
      </c>
      <c r="G51" s="0" t="n">
        <v>23053.9333248</v>
      </c>
      <c r="H51" s="0" t="n">
        <v>96826.51996416</v>
      </c>
      <c r="I51" s="0" t="n">
        <v>406671.383849472</v>
      </c>
      <c r="J51" s="0" t="n">
        <v>1708019.81216778</v>
      </c>
    </row>
    <row r="52" customFormat="false" ht="12.8" hidden="false" customHeight="false" outlineLevel="0" collapsed="false">
      <c r="A52" s="0" t="n">
        <v>4.3</v>
      </c>
      <c r="B52" s="0" t="n">
        <v>18.49</v>
      </c>
      <c r="C52" s="0" t="n">
        <v>79.507</v>
      </c>
      <c r="D52" s="0" t="n">
        <v>341.8801</v>
      </c>
      <c r="E52" s="0" t="n">
        <v>1470.08443</v>
      </c>
      <c r="F52" s="0" t="n">
        <v>6321.363049</v>
      </c>
      <c r="G52" s="0" t="n">
        <v>27181.8611107</v>
      </c>
      <c r="H52" s="0" t="n">
        <v>116882.00277601</v>
      </c>
      <c r="I52" s="0" t="n">
        <v>502592.611936843</v>
      </c>
      <c r="J52" s="0" t="n">
        <v>2161148.23132842</v>
      </c>
    </row>
    <row r="53" customFormat="false" ht="12.8" hidden="false" customHeight="false" outlineLevel="0" collapsed="false">
      <c r="A53" s="0" t="n">
        <v>4.4</v>
      </c>
      <c r="B53" s="0" t="n">
        <v>19.36</v>
      </c>
      <c r="C53" s="0" t="n">
        <v>85.184</v>
      </c>
      <c r="D53" s="0" t="n">
        <v>374.8096</v>
      </c>
      <c r="E53" s="0" t="n">
        <v>1649.16224</v>
      </c>
      <c r="F53" s="0" t="n">
        <v>7256.313856</v>
      </c>
      <c r="G53" s="0" t="n">
        <v>31927.7809664</v>
      </c>
      <c r="H53" s="0" t="n">
        <v>140482.23625216</v>
      </c>
      <c r="I53" s="0" t="n">
        <v>618121.839509505</v>
      </c>
      <c r="J53" s="0" t="n">
        <v>2719736.09384182</v>
      </c>
    </row>
    <row r="54" customFormat="false" ht="12.8" hidden="false" customHeight="false" outlineLevel="0" collapsed="false">
      <c r="A54" s="0" t="n">
        <v>4.5</v>
      </c>
      <c r="B54" s="0" t="n">
        <v>20.25</v>
      </c>
      <c r="C54" s="0" t="n">
        <v>91.125</v>
      </c>
      <c r="D54" s="0" t="n">
        <v>410.0625</v>
      </c>
      <c r="E54" s="0" t="n">
        <v>1845.28125</v>
      </c>
      <c r="F54" s="0" t="n">
        <v>8303.765625</v>
      </c>
      <c r="G54" s="0" t="n">
        <v>37366.9453125</v>
      </c>
      <c r="H54" s="0" t="n">
        <v>168151.25390625</v>
      </c>
      <c r="I54" s="0" t="n">
        <v>756680.642578125</v>
      </c>
      <c r="J54" s="0" t="n">
        <v>3405062.89160156</v>
      </c>
    </row>
    <row r="55" customFormat="false" ht="12.8" hidden="false" customHeight="false" outlineLevel="0" collapsed="false">
      <c r="A55" s="0" t="n">
        <v>4.6</v>
      </c>
      <c r="B55" s="0" t="n">
        <v>21.16</v>
      </c>
      <c r="C55" s="0" t="n">
        <v>97.336</v>
      </c>
      <c r="D55" s="0" t="n">
        <v>447.7456</v>
      </c>
      <c r="E55" s="0" t="n">
        <v>2059.62976</v>
      </c>
      <c r="F55" s="0" t="n">
        <v>9474.296896</v>
      </c>
      <c r="G55" s="0" t="n">
        <v>43581.7657216</v>
      </c>
      <c r="H55" s="0" t="n">
        <v>200476.12231936</v>
      </c>
      <c r="I55" s="0" t="n">
        <v>922190.162669055</v>
      </c>
      <c r="J55" s="0" t="n">
        <v>4242074.74827765</v>
      </c>
    </row>
    <row r="56" customFormat="false" ht="12.8" hidden="false" customHeight="false" outlineLevel="0" collapsed="false">
      <c r="A56" s="0" t="n">
        <v>4.7</v>
      </c>
      <c r="B56" s="0" t="n">
        <v>22.09</v>
      </c>
      <c r="C56" s="0" t="n">
        <v>103.823</v>
      </c>
      <c r="D56" s="0" t="n">
        <v>487.9681</v>
      </c>
      <c r="E56" s="0" t="n">
        <v>2293.45007</v>
      </c>
      <c r="F56" s="0" t="n">
        <v>10779.215329</v>
      </c>
      <c r="G56" s="0" t="n">
        <v>50662.3120463</v>
      </c>
      <c r="H56" s="0" t="n">
        <v>238112.86661761</v>
      </c>
      <c r="I56" s="0" t="n">
        <v>1119130.47310277</v>
      </c>
      <c r="J56" s="0" t="n">
        <v>5259913.22358301</v>
      </c>
    </row>
    <row r="57" customFormat="false" ht="12.8" hidden="false" customHeight="false" outlineLevel="0" collapsed="false">
      <c r="A57" s="0" t="n">
        <v>4.8</v>
      </c>
      <c r="B57" s="0" t="n">
        <v>23.04</v>
      </c>
      <c r="C57" s="0" t="n">
        <v>110.592</v>
      </c>
      <c r="D57" s="0" t="n">
        <v>530.8416</v>
      </c>
      <c r="E57" s="0" t="n">
        <v>2548.03968</v>
      </c>
      <c r="F57" s="0" t="n">
        <v>12230.590464</v>
      </c>
      <c r="G57" s="0" t="n">
        <v>58706.8342272</v>
      </c>
      <c r="H57" s="0" t="n">
        <v>281792.80429056</v>
      </c>
      <c r="I57" s="0" t="n">
        <v>1352605.46059469</v>
      </c>
      <c r="J57" s="0" t="n">
        <v>6492506.2108545</v>
      </c>
    </row>
    <row r="58" customFormat="false" ht="12.8" hidden="false" customHeight="false" outlineLevel="0" collapsed="false">
      <c r="A58" s="0" t="n">
        <v>4.9</v>
      </c>
      <c r="B58" s="0" t="n">
        <v>24.01</v>
      </c>
      <c r="C58" s="0" t="n">
        <v>117.649</v>
      </c>
      <c r="D58" s="0" t="n">
        <v>576.4801</v>
      </c>
      <c r="E58" s="0" t="n">
        <v>2824.75249</v>
      </c>
      <c r="F58" s="0" t="n">
        <v>13841.287201</v>
      </c>
      <c r="G58" s="0" t="n">
        <v>67822.3072849</v>
      </c>
      <c r="H58" s="0" t="n">
        <v>332329.30569601</v>
      </c>
      <c r="I58" s="0" t="n">
        <v>1628413.59791045</v>
      </c>
      <c r="J58" s="0" t="n">
        <v>7979226.62976121</v>
      </c>
    </row>
    <row r="59" customFormat="false" ht="12.8" hidden="false" customHeight="false" outlineLevel="0" collapsed="false">
      <c r="A59" s="0" t="n">
        <v>5</v>
      </c>
      <c r="B59" s="0" t="n">
        <v>25</v>
      </c>
      <c r="C59" s="0" t="n">
        <v>125</v>
      </c>
      <c r="D59" s="0" t="n">
        <v>625</v>
      </c>
      <c r="E59" s="0" t="n">
        <v>3125</v>
      </c>
      <c r="F59" s="0" t="n">
        <v>15625</v>
      </c>
      <c r="G59" s="0" t="n">
        <v>78125</v>
      </c>
      <c r="H59" s="0" t="n">
        <v>390625</v>
      </c>
      <c r="I59" s="0" t="n">
        <v>1953125</v>
      </c>
      <c r="J59" s="0" t="n">
        <v>9765625</v>
      </c>
    </row>
    <row r="60" customFormat="false" ht="12.8" hidden="false" customHeight="false" outlineLevel="0" collapsed="false">
      <c r="A60" s="0" t="n">
        <v>5.1</v>
      </c>
      <c r="B60" s="0" t="n">
        <v>26.01</v>
      </c>
      <c r="C60" s="0" t="n">
        <v>132.651</v>
      </c>
      <c r="D60" s="0" t="n">
        <v>676.5201</v>
      </c>
      <c r="E60" s="0" t="n">
        <v>3450.25251</v>
      </c>
      <c r="F60" s="0" t="n">
        <v>17596.287801</v>
      </c>
      <c r="G60" s="0" t="n">
        <v>89741.0677851</v>
      </c>
      <c r="H60" s="0" t="n">
        <v>457679.44570401</v>
      </c>
      <c r="I60" s="0" t="n">
        <v>2334165.17309045</v>
      </c>
      <c r="J60" s="0" t="n">
        <v>11904242.3827613</v>
      </c>
    </row>
    <row r="61" customFormat="false" ht="12.8" hidden="false" customHeight="false" outlineLevel="0" collapsed="false">
      <c r="A61" s="0" t="n">
        <v>5.2</v>
      </c>
      <c r="B61" s="0" t="n">
        <v>27.04</v>
      </c>
      <c r="C61" s="0" t="n">
        <v>140.608</v>
      </c>
      <c r="D61" s="0" t="n">
        <v>731.1616</v>
      </c>
      <c r="E61" s="0" t="n">
        <v>3802.04032</v>
      </c>
      <c r="F61" s="0" t="n">
        <v>19770.609664</v>
      </c>
      <c r="G61" s="0" t="n">
        <v>102807.1702528</v>
      </c>
      <c r="H61" s="0" t="n">
        <v>534597.28531456</v>
      </c>
      <c r="I61" s="0" t="n">
        <v>2779905.88363571</v>
      </c>
      <c r="J61" s="0" t="n">
        <v>14455510.5949057</v>
      </c>
    </row>
    <row r="62" customFormat="false" ht="12.8" hidden="false" customHeight="false" outlineLevel="0" collapsed="false">
      <c r="A62" s="0" t="n">
        <v>5.3</v>
      </c>
      <c r="B62" s="0" t="n">
        <v>28.09</v>
      </c>
      <c r="C62" s="0" t="n">
        <v>148.877</v>
      </c>
      <c r="D62" s="0" t="n">
        <v>789.0481</v>
      </c>
      <c r="E62" s="0" t="n">
        <v>4181.95493</v>
      </c>
      <c r="F62" s="0" t="n">
        <v>22164.361129</v>
      </c>
      <c r="G62" s="0" t="n">
        <v>117471.1139837</v>
      </c>
      <c r="H62" s="0" t="n">
        <v>622596.90411361</v>
      </c>
      <c r="I62" s="0" t="n">
        <v>3299763.59180213</v>
      </c>
      <c r="J62" s="0" t="n">
        <v>17488747.0365513</v>
      </c>
    </row>
    <row r="63" customFormat="false" ht="12.8" hidden="false" customHeight="false" outlineLevel="0" collapsed="false">
      <c r="A63" s="0" t="n">
        <v>5.4</v>
      </c>
      <c r="B63" s="0" t="n">
        <v>29.16</v>
      </c>
      <c r="C63" s="0" t="n">
        <v>157.464</v>
      </c>
      <c r="D63" s="0" t="n">
        <v>850.3056</v>
      </c>
      <c r="E63" s="0" t="n">
        <v>4591.65024</v>
      </c>
      <c r="F63" s="0" t="n">
        <v>24794.911296</v>
      </c>
      <c r="G63" s="0" t="n">
        <v>133892.5209984</v>
      </c>
      <c r="H63" s="0" t="n">
        <v>723019.61339136</v>
      </c>
      <c r="I63" s="0" t="n">
        <v>3904305.91231335</v>
      </c>
      <c r="J63" s="0" t="n">
        <v>21083251.9264921</v>
      </c>
    </row>
    <row r="64" customFormat="false" ht="12.8" hidden="false" customHeight="false" outlineLevel="0" collapsed="false">
      <c r="A64" s="0" t="n">
        <v>5.5</v>
      </c>
      <c r="B64" s="0" t="n">
        <v>30.25</v>
      </c>
      <c r="C64" s="0" t="n">
        <v>166.375</v>
      </c>
      <c r="D64" s="0" t="n">
        <v>915.0625</v>
      </c>
      <c r="E64" s="0" t="n">
        <v>5032.84375</v>
      </c>
      <c r="F64" s="0" t="n">
        <v>27680.640625</v>
      </c>
      <c r="G64" s="0" t="n">
        <v>152243.5234375</v>
      </c>
      <c r="H64" s="0" t="n">
        <v>837339.37890625</v>
      </c>
      <c r="I64" s="0" t="n">
        <v>4605366.58398438</v>
      </c>
      <c r="J64" s="0" t="n">
        <v>25329516.2119141</v>
      </c>
    </row>
    <row r="65" customFormat="false" ht="12.8" hidden="false" customHeight="false" outlineLevel="0" collapsed="false">
      <c r="A65" s="0" t="n">
        <v>5.6</v>
      </c>
      <c r="B65" s="0" t="n">
        <v>31.36</v>
      </c>
      <c r="C65" s="0" t="n">
        <v>175.616</v>
      </c>
      <c r="D65" s="0" t="n">
        <v>983.4496</v>
      </c>
      <c r="E65" s="0" t="n">
        <v>5507.31776</v>
      </c>
      <c r="F65" s="0" t="n">
        <v>30840.979456</v>
      </c>
      <c r="G65" s="0" t="n">
        <v>172709.4849536</v>
      </c>
      <c r="H65" s="0" t="n">
        <v>967173.11574016</v>
      </c>
      <c r="I65" s="0" t="n">
        <v>5416169.44814489</v>
      </c>
      <c r="J65" s="0" t="n">
        <v>30330548.9096114</v>
      </c>
    </row>
    <row r="66" customFormat="false" ht="12.8" hidden="false" customHeight="false" outlineLevel="0" collapsed="false">
      <c r="A66" s="0" t="n">
        <v>5.7</v>
      </c>
      <c r="B66" s="0" t="n">
        <v>32.49</v>
      </c>
      <c r="C66" s="0" t="n">
        <v>185.193</v>
      </c>
      <c r="D66" s="0" t="n">
        <v>1055.6001</v>
      </c>
      <c r="E66" s="0" t="n">
        <v>6016.92057</v>
      </c>
      <c r="F66" s="0" t="n">
        <v>34296.447249</v>
      </c>
      <c r="G66" s="0" t="n">
        <v>195489.7493193</v>
      </c>
      <c r="H66" s="0" t="n">
        <v>1114291.57112001</v>
      </c>
      <c r="I66" s="0" t="n">
        <v>6351461.95538406</v>
      </c>
      <c r="J66" s="0" t="n">
        <v>36203333.1456891</v>
      </c>
    </row>
    <row r="67" customFormat="false" ht="12.8" hidden="false" customHeight="false" outlineLevel="0" collapsed="false">
      <c r="A67" s="0" t="n">
        <v>5.8</v>
      </c>
      <c r="B67" s="0" t="n">
        <v>33.64</v>
      </c>
      <c r="C67" s="0" t="n">
        <v>195.112</v>
      </c>
      <c r="D67" s="0" t="n">
        <v>1131.6496</v>
      </c>
      <c r="E67" s="0" t="n">
        <v>6563.56768</v>
      </c>
      <c r="F67" s="0" t="n">
        <v>38068.692544</v>
      </c>
      <c r="G67" s="0" t="n">
        <v>220798.4167552</v>
      </c>
      <c r="H67" s="0" t="n">
        <v>1280630.81718016</v>
      </c>
      <c r="I67" s="0" t="n">
        <v>7427658.73964493</v>
      </c>
      <c r="J67" s="0" t="n">
        <v>43080420.6899406</v>
      </c>
    </row>
    <row r="68" customFormat="false" ht="12.8" hidden="false" customHeight="false" outlineLevel="0" collapsed="false">
      <c r="A68" s="0" t="n">
        <v>5.9</v>
      </c>
      <c r="B68" s="0" t="n">
        <v>34.81</v>
      </c>
      <c r="C68" s="0" t="n">
        <v>205.379</v>
      </c>
      <c r="D68" s="0" t="n">
        <v>1211.7361</v>
      </c>
      <c r="E68" s="0" t="n">
        <v>7149.24299</v>
      </c>
      <c r="F68" s="0" t="n">
        <v>42180.533641</v>
      </c>
      <c r="G68" s="0" t="n">
        <v>248865.1484819</v>
      </c>
      <c r="H68" s="0" t="n">
        <v>1468304.37604321</v>
      </c>
      <c r="I68" s="0" t="n">
        <v>8662995.81865494</v>
      </c>
      <c r="J68" s="0" t="n">
        <v>51111675.3300642</v>
      </c>
    </row>
    <row r="69" customFormat="false" ht="12.8" hidden="false" customHeight="false" outlineLevel="0" collapsed="false">
      <c r="A69" s="0" t="n">
        <v>6</v>
      </c>
      <c r="B69" s="0" t="n">
        <v>36</v>
      </c>
      <c r="C69" s="0" t="n">
        <v>216</v>
      </c>
      <c r="D69" s="0" t="n">
        <v>1296</v>
      </c>
      <c r="E69" s="0" t="n">
        <v>7776</v>
      </c>
      <c r="F69" s="0" t="n">
        <v>46656</v>
      </c>
      <c r="G69" s="0" t="n">
        <v>279936</v>
      </c>
      <c r="H69" s="0" t="n">
        <v>1679616</v>
      </c>
      <c r="I69" s="0" t="n">
        <v>10077696</v>
      </c>
      <c r="J69" s="0" t="n">
        <v>60466176</v>
      </c>
    </row>
    <row r="70" customFormat="false" ht="12.8" hidden="false" customHeight="false" outlineLevel="0" collapsed="false">
      <c r="A70" s="0" t="n">
        <v>6.1</v>
      </c>
      <c r="B70" s="0" t="n">
        <v>37.21</v>
      </c>
      <c r="C70" s="0" t="n">
        <v>226.981</v>
      </c>
      <c r="D70" s="0" t="n">
        <v>1384.5841</v>
      </c>
      <c r="E70" s="0" t="n">
        <v>8445.96301</v>
      </c>
      <c r="F70" s="0" t="n">
        <v>51520.374361</v>
      </c>
      <c r="G70" s="0" t="n">
        <v>314274.2836021</v>
      </c>
      <c r="H70" s="0" t="n">
        <v>1917073.12997281</v>
      </c>
      <c r="I70" s="0" t="n">
        <v>11694146.0928341</v>
      </c>
      <c r="J70" s="0" t="n">
        <v>71334291.1662882</v>
      </c>
    </row>
    <row r="71" customFormat="false" ht="12.8" hidden="false" customHeight="false" outlineLevel="0" collapsed="false">
      <c r="A71" s="0" t="n">
        <v>6.2</v>
      </c>
      <c r="B71" s="0" t="n">
        <v>38.44</v>
      </c>
      <c r="C71" s="0" t="n">
        <v>238.328</v>
      </c>
      <c r="D71" s="0" t="n">
        <v>1477.6336</v>
      </c>
      <c r="E71" s="0" t="n">
        <v>9161.32832</v>
      </c>
      <c r="F71" s="0" t="n">
        <v>56800.235584</v>
      </c>
      <c r="G71" s="0" t="n">
        <v>352161.4606208</v>
      </c>
      <c r="H71" s="0" t="n">
        <v>2183401.05584896</v>
      </c>
      <c r="I71" s="0" t="n">
        <v>13537086.5462636</v>
      </c>
      <c r="J71" s="0" t="n">
        <v>83929936.586834</v>
      </c>
    </row>
    <row r="72" customFormat="false" ht="12.8" hidden="false" customHeight="false" outlineLevel="0" collapsed="false">
      <c r="A72" s="0" t="n">
        <v>6.3</v>
      </c>
      <c r="B72" s="0" t="n">
        <v>39.69</v>
      </c>
      <c r="C72" s="0" t="n">
        <v>250.047</v>
      </c>
      <c r="D72" s="0" t="n">
        <v>1575.2961</v>
      </c>
      <c r="E72" s="0" t="n">
        <v>9924.36543</v>
      </c>
      <c r="F72" s="0" t="n">
        <v>62523.502209</v>
      </c>
      <c r="G72" s="0" t="n">
        <v>393898.0639167</v>
      </c>
      <c r="H72" s="0" t="n">
        <v>2481557.80267521</v>
      </c>
      <c r="I72" s="0" t="n">
        <v>15633814.1568538</v>
      </c>
      <c r="J72" s="0" t="n">
        <v>98493029.1881791</v>
      </c>
    </row>
    <row r="73" customFormat="false" ht="12.8" hidden="false" customHeight="false" outlineLevel="0" collapsed="false">
      <c r="A73" s="0" t="n">
        <v>6.4</v>
      </c>
      <c r="B73" s="0" t="n">
        <v>40.96</v>
      </c>
      <c r="C73" s="0" t="n">
        <v>262.144</v>
      </c>
      <c r="D73" s="0" t="n">
        <v>1677.7216</v>
      </c>
      <c r="E73" s="0" t="n">
        <v>10737.41824</v>
      </c>
      <c r="F73" s="0" t="n">
        <v>68719.476736</v>
      </c>
      <c r="G73" s="0" t="n">
        <v>439804.6511104</v>
      </c>
      <c r="H73" s="0" t="n">
        <v>2814749.76710656</v>
      </c>
      <c r="I73" s="0" t="n">
        <v>18014398.509482</v>
      </c>
      <c r="J73" s="0" t="n">
        <v>115292150.460685</v>
      </c>
    </row>
    <row r="74" customFormat="false" ht="12.8" hidden="false" customHeight="false" outlineLevel="0" collapsed="false">
      <c r="A74" s="0" t="n">
        <v>6.5</v>
      </c>
      <c r="B74" s="0" t="n">
        <v>42.25</v>
      </c>
      <c r="C74" s="0" t="n">
        <v>274.625</v>
      </c>
      <c r="D74" s="0" t="n">
        <v>1785.0625</v>
      </c>
      <c r="E74" s="0" t="n">
        <v>11602.90625</v>
      </c>
      <c r="F74" s="0" t="n">
        <v>75418.890625</v>
      </c>
      <c r="G74" s="0" t="n">
        <v>490222.7890625</v>
      </c>
      <c r="H74" s="0" t="n">
        <v>3186448.12890625</v>
      </c>
      <c r="I74" s="0" t="n">
        <v>20711912.8378906</v>
      </c>
      <c r="J74" s="0" t="n">
        <v>134627433.446289</v>
      </c>
    </row>
    <row r="75" customFormat="false" ht="12.8" hidden="false" customHeight="false" outlineLevel="0" collapsed="false">
      <c r="A75" s="0" t="n">
        <v>6.6</v>
      </c>
      <c r="B75" s="0" t="n">
        <v>43.56</v>
      </c>
      <c r="C75" s="0" t="n">
        <v>287.496</v>
      </c>
      <c r="D75" s="0" t="n">
        <v>1897.4736</v>
      </c>
      <c r="E75" s="0" t="n">
        <v>12523.32576</v>
      </c>
      <c r="F75" s="0" t="n">
        <v>82653.950016</v>
      </c>
      <c r="G75" s="0" t="n">
        <v>545516.0701056</v>
      </c>
      <c r="H75" s="0" t="n">
        <v>3600406.06269696</v>
      </c>
      <c r="I75" s="0" t="n">
        <v>23762680.0137999</v>
      </c>
      <c r="J75" s="0" t="n">
        <v>156833688.091079</v>
      </c>
    </row>
    <row r="76" customFormat="false" ht="12.8" hidden="false" customHeight="false" outlineLevel="0" collapsed="false">
      <c r="A76" s="0" t="n">
        <v>6.7</v>
      </c>
      <c r="B76" s="0" t="n">
        <v>44.89</v>
      </c>
      <c r="C76" s="0" t="n">
        <v>300.763</v>
      </c>
      <c r="D76" s="0" t="n">
        <v>2015.1121</v>
      </c>
      <c r="E76" s="0" t="n">
        <v>13501.25107</v>
      </c>
      <c r="F76" s="0" t="n">
        <v>90458.382169</v>
      </c>
      <c r="G76" s="0" t="n">
        <v>606071.1605323</v>
      </c>
      <c r="H76" s="0" t="n">
        <v>4060676.77556641</v>
      </c>
      <c r="I76" s="0" t="n">
        <v>27206534.396295</v>
      </c>
      <c r="J76" s="0" t="n">
        <v>182283780.455176</v>
      </c>
    </row>
    <row r="77" customFormat="false" ht="12.8" hidden="false" customHeight="false" outlineLevel="0" collapsed="false">
      <c r="A77" s="0" t="n">
        <v>6.8</v>
      </c>
      <c r="B77" s="0" t="n">
        <v>46.24</v>
      </c>
      <c r="C77" s="0" t="n">
        <v>314.432</v>
      </c>
      <c r="D77" s="0" t="n">
        <v>2138.1376</v>
      </c>
      <c r="E77" s="0" t="n">
        <v>14539.33568</v>
      </c>
      <c r="F77" s="0" t="n">
        <v>98867.482624</v>
      </c>
      <c r="G77" s="0" t="n">
        <v>672298.8818432</v>
      </c>
      <c r="H77" s="0" t="n">
        <v>4571632.39653376</v>
      </c>
      <c r="I77" s="0" t="n">
        <v>31087100.2964296</v>
      </c>
      <c r="J77" s="0" t="n">
        <v>211392282.015721</v>
      </c>
    </row>
    <row r="78" customFormat="false" ht="12.8" hidden="false" customHeight="false" outlineLevel="0" collapsed="false">
      <c r="A78" s="0" t="n">
        <v>6.9</v>
      </c>
      <c r="B78" s="0" t="n">
        <v>47.61</v>
      </c>
      <c r="C78" s="0" t="n">
        <v>328.509</v>
      </c>
      <c r="D78" s="0" t="n">
        <v>2266.7121</v>
      </c>
      <c r="E78" s="0" t="n">
        <v>15640.31349</v>
      </c>
      <c r="F78" s="0" t="n">
        <v>107918.163081</v>
      </c>
      <c r="G78" s="0" t="n">
        <v>744635.3252589</v>
      </c>
      <c r="H78" s="0" t="n">
        <v>5137983.74428641</v>
      </c>
      <c r="I78" s="0" t="n">
        <v>35452087.8355762</v>
      </c>
      <c r="J78" s="0" t="n">
        <v>244619406.065476</v>
      </c>
    </row>
    <row r="79" customFormat="false" ht="12.8" hidden="false" customHeight="false" outlineLevel="0" collapsed="false">
      <c r="A79" s="0" t="n">
        <v>7</v>
      </c>
      <c r="B79" s="0" t="n">
        <v>49</v>
      </c>
      <c r="C79" s="0" t="n">
        <v>343</v>
      </c>
      <c r="D79" s="0" t="n">
        <v>2401</v>
      </c>
      <c r="E79" s="0" t="n">
        <v>16807</v>
      </c>
      <c r="F79" s="0" t="n">
        <v>117649</v>
      </c>
      <c r="G79" s="0" t="n">
        <v>823543</v>
      </c>
      <c r="H79" s="0" t="n">
        <v>5764801</v>
      </c>
      <c r="I79" s="0" t="n">
        <v>40353607</v>
      </c>
      <c r="J79" s="0" t="n">
        <v>282475249</v>
      </c>
    </row>
    <row r="80" customFormat="false" ht="12.8" hidden="false" customHeight="false" outlineLevel="0" collapsed="false">
      <c r="A80" s="0" t="n">
        <v>7.1</v>
      </c>
      <c r="B80" s="0" t="n">
        <v>50.41</v>
      </c>
      <c r="C80" s="0" t="n">
        <v>357.911</v>
      </c>
      <c r="D80" s="0" t="n">
        <v>2541.1681</v>
      </c>
      <c r="E80" s="0" t="n">
        <v>18042.29351</v>
      </c>
      <c r="F80" s="0" t="n">
        <v>128100.283921</v>
      </c>
      <c r="G80" s="0" t="n">
        <v>909512.0158391</v>
      </c>
      <c r="H80" s="0" t="n">
        <v>6457535.31245761</v>
      </c>
      <c r="I80" s="0" t="n">
        <v>45848500.718449</v>
      </c>
      <c r="J80" s="0" t="n">
        <v>325524355.100988</v>
      </c>
    </row>
    <row r="81" customFormat="false" ht="12.8" hidden="false" customHeight="false" outlineLevel="0" collapsed="false">
      <c r="A81" s="0" t="n">
        <v>7.2</v>
      </c>
      <c r="B81" s="0" t="n">
        <v>51.84</v>
      </c>
      <c r="C81" s="0" t="n">
        <v>373.248</v>
      </c>
      <c r="D81" s="0" t="n">
        <v>2687.3856</v>
      </c>
      <c r="E81" s="0" t="n">
        <v>19349.17632</v>
      </c>
      <c r="F81" s="0" t="n">
        <v>139314.069504</v>
      </c>
      <c r="G81" s="0" t="n">
        <v>1003061.3004288</v>
      </c>
      <c r="H81" s="0" t="n">
        <v>7222041.36308736</v>
      </c>
      <c r="I81" s="0" t="n">
        <v>51998697.814229</v>
      </c>
      <c r="J81" s="0" t="n">
        <v>374390624.262449</v>
      </c>
    </row>
    <row r="82" customFormat="false" ht="12.8" hidden="false" customHeight="false" outlineLevel="0" collapsed="false">
      <c r="A82" s="0" t="n">
        <v>7.3</v>
      </c>
      <c r="B82" s="0" t="n">
        <v>53.29</v>
      </c>
      <c r="C82" s="0" t="n">
        <v>389.017</v>
      </c>
      <c r="D82" s="0" t="n">
        <v>2839.8241</v>
      </c>
      <c r="E82" s="0" t="n">
        <v>20730.71593</v>
      </c>
      <c r="F82" s="0" t="n">
        <v>151334.226289</v>
      </c>
      <c r="G82" s="0" t="n">
        <v>1104739.8519097</v>
      </c>
      <c r="H82" s="0" t="n">
        <v>8064600.91894081</v>
      </c>
      <c r="I82" s="0" t="n">
        <v>58871586.7082679</v>
      </c>
      <c r="J82" s="0" t="n">
        <v>429762582.970356</v>
      </c>
    </row>
    <row r="83" customFormat="false" ht="12.8" hidden="false" customHeight="false" outlineLevel="0" collapsed="false">
      <c r="A83" s="0" t="n">
        <v>7.4</v>
      </c>
      <c r="B83" s="0" t="n">
        <v>54.76</v>
      </c>
      <c r="C83" s="0" t="n">
        <v>405.224</v>
      </c>
      <c r="D83" s="0" t="n">
        <v>2998.6576</v>
      </c>
      <c r="E83" s="0" t="n">
        <v>22190.06624</v>
      </c>
      <c r="F83" s="0" t="n">
        <v>164206.490176</v>
      </c>
      <c r="G83" s="0" t="n">
        <v>1215128.0273024</v>
      </c>
      <c r="H83" s="0" t="n">
        <v>8991947.40203776</v>
      </c>
      <c r="I83" s="0" t="n">
        <v>66540410.7750795</v>
      </c>
      <c r="J83" s="0" t="n">
        <v>492399039.735588</v>
      </c>
    </row>
    <row r="84" customFormat="false" ht="12.8" hidden="false" customHeight="false" outlineLevel="0" collapsed="false">
      <c r="A84" s="0" t="n">
        <v>7.5</v>
      </c>
      <c r="B84" s="0" t="n">
        <v>56.25</v>
      </c>
      <c r="C84" s="0" t="n">
        <v>421.875</v>
      </c>
      <c r="D84" s="0" t="n">
        <v>3164.0625</v>
      </c>
      <c r="E84" s="0" t="n">
        <v>23730.46875</v>
      </c>
      <c r="F84" s="0" t="n">
        <v>177978.515625</v>
      </c>
      <c r="G84" s="0" t="n">
        <v>1334838.8671875</v>
      </c>
      <c r="H84" s="0" t="n">
        <v>10011291.5039063</v>
      </c>
      <c r="I84" s="0" t="n">
        <v>75084686.2792969</v>
      </c>
      <c r="J84" s="0" t="n">
        <v>563135147.094727</v>
      </c>
    </row>
    <row r="85" customFormat="false" ht="12.8" hidden="false" customHeight="false" outlineLevel="0" collapsed="false">
      <c r="A85" s="0" t="n">
        <v>7.6</v>
      </c>
      <c r="B85" s="0" t="n">
        <v>57.76</v>
      </c>
      <c r="C85" s="0" t="n">
        <v>438.976</v>
      </c>
      <c r="D85" s="0" t="n">
        <v>3336.2176</v>
      </c>
      <c r="E85" s="0" t="n">
        <v>25355.25376</v>
      </c>
      <c r="F85" s="0" t="n">
        <v>192699.928576</v>
      </c>
      <c r="G85" s="0" t="n">
        <v>1464519.4571776</v>
      </c>
      <c r="H85" s="0" t="n">
        <v>11130347.8745498</v>
      </c>
      <c r="I85" s="0" t="n">
        <v>84590643.8465781</v>
      </c>
      <c r="J85" s="0" t="n">
        <v>642888893.233994</v>
      </c>
    </row>
    <row r="86" customFormat="false" ht="12.8" hidden="false" customHeight="false" outlineLevel="0" collapsed="false">
      <c r="A86" s="0" t="n">
        <v>7.7</v>
      </c>
      <c r="B86" s="0" t="n">
        <v>59.29</v>
      </c>
      <c r="C86" s="0" t="n">
        <v>456.533</v>
      </c>
      <c r="D86" s="0" t="n">
        <v>3515.3041</v>
      </c>
      <c r="E86" s="0" t="n">
        <v>27067.84157</v>
      </c>
      <c r="F86" s="0" t="n">
        <v>208422.380089</v>
      </c>
      <c r="G86" s="0" t="n">
        <v>1604852.3266853</v>
      </c>
      <c r="H86" s="0" t="n">
        <v>12357362.9154768</v>
      </c>
      <c r="I86" s="0" t="n">
        <v>95151694.4491715</v>
      </c>
      <c r="J86" s="0" t="n">
        <v>732668047.25862</v>
      </c>
    </row>
    <row r="87" customFormat="false" ht="12.8" hidden="false" customHeight="false" outlineLevel="0" collapsed="false">
      <c r="A87" s="0" t="n">
        <v>7.8</v>
      </c>
      <c r="B87" s="0" t="n">
        <v>60.84</v>
      </c>
      <c r="C87" s="0" t="n">
        <v>474.552</v>
      </c>
      <c r="D87" s="0" t="n">
        <v>3701.5056</v>
      </c>
      <c r="E87" s="0" t="n">
        <v>28871.74368</v>
      </c>
      <c r="F87" s="0" t="n">
        <v>225199.600704</v>
      </c>
      <c r="G87" s="0" t="n">
        <v>1756556.8854912</v>
      </c>
      <c r="H87" s="0" t="n">
        <v>13701143.7068314</v>
      </c>
      <c r="I87" s="0" t="n">
        <v>106868920.913285</v>
      </c>
      <c r="J87" s="0" t="n">
        <v>833577583.12362</v>
      </c>
    </row>
    <row r="88" customFormat="false" ht="12.8" hidden="false" customHeight="false" outlineLevel="0" collapsed="false">
      <c r="A88" s="0" t="n">
        <v>7.9</v>
      </c>
      <c r="B88" s="0" t="n">
        <v>62.41</v>
      </c>
      <c r="C88" s="0" t="n">
        <v>493.039</v>
      </c>
      <c r="D88" s="0" t="n">
        <v>3895.0081</v>
      </c>
      <c r="E88" s="0" t="n">
        <v>30770.56399</v>
      </c>
      <c r="F88" s="0" t="n">
        <v>243087.455521</v>
      </c>
      <c r="G88" s="0" t="n">
        <v>1920390.8986159</v>
      </c>
      <c r="H88" s="0" t="n">
        <v>15171088.0990656</v>
      </c>
      <c r="I88" s="0" t="n">
        <v>119851595.982618</v>
      </c>
      <c r="J88" s="0" t="n">
        <v>946827608.262685</v>
      </c>
    </row>
    <row r="89" customFormat="false" ht="12.8" hidden="false" customHeight="false" outlineLevel="0" collapsed="false">
      <c r="A89" s="0" t="n">
        <v>8</v>
      </c>
      <c r="B89" s="0" t="n">
        <v>64</v>
      </c>
      <c r="C89" s="0" t="n">
        <v>512</v>
      </c>
      <c r="D89" s="0" t="n">
        <v>4096</v>
      </c>
      <c r="E89" s="0" t="n">
        <v>32768</v>
      </c>
      <c r="F89" s="0" t="n">
        <v>262144</v>
      </c>
      <c r="G89" s="0" t="n">
        <v>2097152</v>
      </c>
      <c r="H89" s="0" t="n">
        <v>16777216</v>
      </c>
      <c r="I89" s="0" t="n">
        <v>134217728</v>
      </c>
      <c r="J89" s="0" t="n">
        <v>1073741824</v>
      </c>
    </row>
    <row r="90" customFormat="false" ht="12.8" hidden="false" customHeight="false" outlineLevel="0" collapsed="false">
      <c r="A90" s="0" t="n">
        <v>8.1</v>
      </c>
      <c r="B90" s="0" t="n">
        <v>65.61</v>
      </c>
      <c r="C90" s="0" t="n">
        <v>531.441</v>
      </c>
      <c r="D90" s="0" t="n">
        <v>4304.6721</v>
      </c>
      <c r="E90" s="0" t="n">
        <v>34867.84401</v>
      </c>
      <c r="F90" s="0" t="n">
        <v>282429.536481</v>
      </c>
      <c r="G90" s="0" t="n">
        <v>2287679.2454961</v>
      </c>
      <c r="H90" s="0" t="n">
        <v>18530201.8885184</v>
      </c>
      <c r="I90" s="0" t="n">
        <v>150094635.296999</v>
      </c>
      <c r="J90" s="0" t="n">
        <v>1215766545.90569</v>
      </c>
    </row>
    <row r="91" customFormat="false" ht="12.8" hidden="false" customHeight="false" outlineLevel="0" collapsed="false">
      <c r="A91" s="0" t="n">
        <v>8.2</v>
      </c>
      <c r="B91" s="0" t="n">
        <v>67.24</v>
      </c>
      <c r="C91" s="0" t="n">
        <v>551.368</v>
      </c>
      <c r="D91" s="0" t="n">
        <v>4521.2176</v>
      </c>
      <c r="E91" s="0" t="n">
        <v>37073.98432</v>
      </c>
      <c r="F91" s="0" t="n">
        <v>304006.671424</v>
      </c>
      <c r="G91" s="0" t="n">
        <v>2492854.7056768</v>
      </c>
      <c r="H91" s="0" t="n">
        <v>20441408.5865497</v>
      </c>
      <c r="I91" s="0" t="n">
        <v>167619550.409708</v>
      </c>
      <c r="J91" s="0" t="n">
        <v>1374480313.3596</v>
      </c>
    </row>
    <row r="92" customFormat="false" ht="12.8" hidden="false" customHeight="false" outlineLevel="0" collapsed="false">
      <c r="A92" s="0" t="n">
        <v>8.3</v>
      </c>
      <c r="B92" s="0" t="n">
        <v>68.89</v>
      </c>
      <c r="C92" s="0" t="n">
        <v>571.787</v>
      </c>
      <c r="D92" s="0" t="n">
        <v>4745.8321</v>
      </c>
      <c r="E92" s="0" t="n">
        <v>39390.40643</v>
      </c>
      <c r="F92" s="0" t="n">
        <v>326940.373369</v>
      </c>
      <c r="G92" s="0" t="n">
        <v>2713605.0989627</v>
      </c>
      <c r="H92" s="0" t="n">
        <v>22522922.3213904</v>
      </c>
      <c r="I92" s="0" t="n">
        <v>186940255.267541</v>
      </c>
      <c r="J92" s="0" t="n">
        <v>1551604118.72059</v>
      </c>
    </row>
    <row r="93" customFormat="false" ht="12.8" hidden="false" customHeight="false" outlineLevel="0" collapsed="false">
      <c r="A93" s="0" t="n">
        <v>8.4</v>
      </c>
      <c r="B93" s="0" t="n">
        <v>70.56</v>
      </c>
      <c r="C93" s="0" t="n">
        <v>592.704</v>
      </c>
      <c r="D93" s="0" t="n">
        <v>4978.7136</v>
      </c>
      <c r="E93" s="0" t="n">
        <v>41821.19424</v>
      </c>
      <c r="F93" s="0" t="n">
        <v>351298.031616</v>
      </c>
      <c r="G93" s="0" t="n">
        <v>2950903.4655744</v>
      </c>
      <c r="H93" s="0" t="n">
        <v>24787589.110825</v>
      </c>
      <c r="I93" s="0" t="n">
        <v>208215748.53093</v>
      </c>
      <c r="J93" s="0" t="n">
        <v>1749012287.65981</v>
      </c>
    </row>
    <row r="94" customFormat="false" ht="12.8" hidden="false" customHeight="false" outlineLevel="0" collapsed="false">
      <c r="A94" s="0" t="n">
        <v>8.5</v>
      </c>
      <c r="B94" s="0" t="n">
        <v>72.25</v>
      </c>
      <c r="C94" s="0" t="n">
        <v>614.125</v>
      </c>
      <c r="D94" s="0" t="n">
        <v>5220.0625</v>
      </c>
      <c r="E94" s="0" t="n">
        <v>44370.53125</v>
      </c>
      <c r="F94" s="0" t="n">
        <v>377149.515625</v>
      </c>
      <c r="G94" s="0" t="n">
        <v>3205770.8828125</v>
      </c>
      <c r="H94" s="0" t="n">
        <v>27249052.5039062</v>
      </c>
      <c r="I94" s="0" t="n">
        <v>231616946.283203</v>
      </c>
      <c r="J94" s="0" t="n">
        <v>1968744043.40723</v>
      </c>
    </row>
    <row r="95" customFormat="false" ht="12.8" hidden="false" customHeight="false" outlineLevel="0" collapsed="false">
      <c r="A95" s="0" t="n">
        <v>8.6</v>
      </c>
      <c r="B95" s="0" t="n">
        <v>73.96</v>
      </c>
      <c r="C95" s="0" t="n">
        <v>636.056</v>
      </c>
      <c r="D95" s="0" t="n">
        <v>5470.0816</v>
      </c>
      <c r="E95" s="0" t="n">
        <v>47042.70176</v>
      </c>
      <c r="F95" s="0" t="n">
        <v>404567.235136</v>
      </c>
      <c r="G95" s="0" t="n">
        <v>3479278.2221696</v>
      </c>
      <c r="H95" s="0" t="n">
        <v>29921792.7106586</v>
      </c>
      <c r="I95" s="0" t="n">
        <v>257327417.311663</v>
      </c>
      <c r="J95" s="0" t="n">
        <v>2213015788.88031</v>
      </c>
    </row>
    <row r="96" customFormat="false" ht="12.8" hidden="false" customHeight="false" outlineLevel="0" collapsed="false">
      <c r="A96" s="0" t="n">
        <v>8.7</v>
      </c>
      <c r="B96" s="0" t="n">
        <v>75.69</v>
      </c>
      <c r="C96" s="0" t="n">
        <v>658.503</v>
      </c>
      <c r="D96" s="0" t="n">
        <v>5728.9761</v>
      </c>
      <c r="E96" s="0" t="n">
        <v>49842.09207</v>
      </c>
      <c r="F96" s="0" t="n">
        <v>433626.201009</v>
      </c>
      <c r="G96" s="0" t="n">
        <v>3772547.9487783</v>
      </c>
      <c r="H96" s="0" t="n">
        <v>32821167.1543712</v>
      </c>
      <c r="I96" s="0" t="n">
        <v>285544154.243029</v>
      </c>
      <c r="J96" s="0" t="n">
        <v>2484234141.91435</v>
      </c>
    </row>
    <row r="97" customFormat="false" ht="12.8" hidden="false" customHeight="false" outlineLevel="0" collapsed="false">
      <c r="A97" s="0" t="n">
        <v>8.8</v>
      </c>
      <c r="B97" s="0" t="n">
        <v>77.44</v>
      </c>
      <c r="C97" s="0" t="n">
        <v>681.472</v>
      </c>
      <c r="D97" s="0" t="n">
        <v>5996.9536</v>
      </c>
      <c r="E97" s="0" t="n">
        <v>52773.19168</v>
      </c>
      <c r="F97" s="0" t="n">
        <v>464404.086784</v>
      </c>
      <c r="G97" s="0" t="n">
        <v>4086755.9636992</v>
      </c>
      <c r="H97" s="0" t="n">
        <v>35963452.480553</v>
      </c>
      <c r="I97" s="0" t="n">
        <v>316478381.828866</v>
      </c>
      <c r="J97" s="0" t="n">
        <v>2785009760.09402</v>
      </c>
    </row>
    <row r="98" customFormat="false" ht="12.8" hidden="false" customHeight="false" outlineLevel="0" collapsed="false">
      <c r="A98" s="0" t="n">
        <v>8.9</v>
      </c>
      <c r="B98" s="0" t="n">
        <v>79.21</v>
      </c>
      <c r="C98" s="0" t="n">
        <v>704.969</v>
      </c>
      <c r="D98" s="0" t="n">
        <v>6274.2241</v>
      </c>
      <c r="E98" s="0" t="n">
        <v>55840.59449</v>
      </c>
      <c r="F98" s="0" t="n">
        <v>496981.290961</v>
      </c>
      <c r="G98" s="0" t="n">
        <v>4423133.4895529</v>
      </c>
      <c r="H98" s="0" t="n">
        <v>39365888.0570208</v>
      </c>
      <c r="I98" s="0" t="n">
        <v>350356403.707485</v>
      </c>
      <c r="J98" s="0" t="n">
        <v>3118171992.99662</v>
      </c>
    </row>
    <row r="99" customFormat="false" ht="12.8" hidden="false" customHeight="false" outlineLevel="0" collapsed="false">
      <c r="A99" s="0" t="n">
        <v>9</v>
      </c>
      <c r="B99" s="0" t="n">
        <v>81</v>
      </c>
      <c r="C99" s="0" t="n">
        <v>729</v>
      </c>
      <c r="D99" s="0" t="n">
        <v>6561</v>
      </c>
      <c r="E99" s="0" t="n">
        <v>59049</v>
      </c>
      <c r="F99" s="0" t="n">
        <v>531441</v>
      </c>
      <c r="G99" s="0" t="n">
        <v>4782969</v>
      </c>
      <c r="H99" s="0" t="n">
        <v>43046721</v>
      </c>
      <c r="I99" s="0" t="n">
        <v>387420489</v>
      </c>
      <c r="J99" s="0" t="n">
        <v>3486784401</v>
      </c>
    </row>
    <row r="100" customFormat="false" ht="12.8" hidden="false" customHeight="false" outlineLevel="0" collapsed="false">
      <c r="A100" s="0" t="n">
        <v>9.1</v>
      </c>
      <c r="B100" s="0" t="n">
        <v>82.81</v>
      </c>
      <c r="C100" s="0" t="n">
        <v>753.571</v>
      </c>
      <c r="D100" s="0" t="n">
        <v>6857.4961</v>
      </c>
      <c r="E100" s="0" t="n">
        <v>62403.21451</v>
      </c>
      <c r="F100" s="0" t="n">
        <v>567869.252041</v>
      </c>
      <c r="G100" s="0" t="n">
        <v>5167610.1935731</v>
      </c>
      <c r="H100" s="0" t="n">
        <v>47025252.7615152</v>
      </c>
      <c r="I100" s="0" t="n">
        <v>427929800.129788</v>
      </c>
      <c r="J100" s="0" t="n">
        <v>3894161181.18107</v>
      </c>
    </row>
    <row r="101" customFormat="false" ht="12.8" hidden="false" customHeight="false" outlineLevel="0" collapsed="false">
      <c r="A101" s="0" t="n">
        <v>9.2</v>
      </c>
      <c r="B101" s="0" t="n">
        <v>84.64</v>
      </c>
      <c r="C101" s="0" t="n">
        <v>778.688</v>
      </c>
      <c r="D101" s="0" t="n">
        <v>7163.9296</v>
      </c>
      <c r="E101" s="0" t="n">
        <v>65908.15232</v>
      </c>
      <c r="F101" s="0" t="n">
        <v>606355.001344</v>
      </c>
      <c r="G101" s="0" t="n">
        <v>5578466.0123648</v>
      </c>
      <c r="H101" s="0" t="n">
        <v>51321887.3137561</v>
      </c>
      <c r="I101" s="0" t="n">
        <v>472161363.286556</v>
      </c>
      <c r="J101" s="0" t="n">
        <v>4343884542.23632</v>
      </c>
    </row>
    <row r="102" customFormat="false" ht="12.8" hidden="false" customHeight="false" outlineLevel="0" collapsed="false">
      <c r="A102" s="0" t="n">
        <v>9.3</v>
      </c>
      <c r="B102" s="0" t="n">
        <v>86.49</v>
      </c>
      <c r="C102" s="0" t="n">
        <v>804.357</v>
      </c>
      <c r="D102" s="0" t="n">
        <v>7480.5201</v>
      </c>
      <c r="E102" s="0" t="n">
        <v>69568.83693</v>
      </c>
      <c r="F102" s="0" t="n">
        <v>646990.183449</v>
      </c>
      <c r="G102" s="0" t="n">
        <v>6017008.7060757</v>
      </c>
      <c r="H102" s="0" t="n">
        <v>55958180.966504</v>
      </c>
      <c r="I102" s="0" t="n">
        <v>520411082.988488</v>
      </c>
      <c r="J102" s="0" t="n">
        <v>4839823071.79294</v>
      </c>
    </row>
    <row r="103" customFormat="false" ht="12.8" hidden="false" customHeight="false" outlineLevel="0" collapsed="false">
      <c r="A103" s="0" t="n">
        <v>9.4</v>
      </c>
      <c r="B103" s="0" t="n">
        <v>88.36</v>
      </c>
      <c r="C103" s="0" t="n">
        <v>830.584</v>
      </c>
      <c r="D103" s="0" t="n">
        <v>7807.4896</v>
      </c>
      <c r="E103" s="0" t="n">
        <v>73390.40224</v>
      </c>
      <c r="F103" s="0" t="n">
        <v>689869.781056</v>
      </c>
      <c r="G103" s="0" t="n">
        <v>6484775.9419264</v>
      </c>
      <c r="H103" s="0" t="n">
        <v>60956893.8541082</v>
      </c>
      <c r="I103" s="0" t="n">
        <v>572994802.228617</v>
      </c>
      <c r="J103" s="0" t="n">
        <v>5386151140.949</v>
      </c>
    </row>
    <row r="104" customFormat="false" ht="12.8" hidden="false" customHeight="false" outlineLevel="0" collapsed="false">
      <c r="A104" s="0" t="n">
        <v>9.5</v>
      </c>
      <c r="B104" s="0" t="n">
        <v>90.25</v>
      </c>
      <c r="C104" s="0" t="n">
        <v>857.375</v>
      </c>
      <c r="D104" s="0" t="n">
        <v>8145.0625</v>
      </c>
      <c r="E104" s="0" t="n">
        <v>77378.09375</v>
      </c>
      <c r="F104" s="0" t="n">
        <v>735091.890625</v>
      </c>
      <c r="G104" s="0" t="n">
        <v>6983372.9609375</v>
      </c>
      <c r="H104" s="0" t="n">
        <v>66342043.1289063</v>
      </c>
      <c r="I104" s="0" t="n">
        <v>630249409.724609</v>
      </c>
      <c r="J104" s="0" t="n">
        <v>5987369392.38379</v>
      </c>
    </row>
    <row r="105" customFormat="false" ht="12.8" hidden="false" customHeight="false" outlineLevel="0" collapsed="false">
      <c r="A105" s="0" t="n">
        <v>9.6</v>
      </c>
      <c r="B105" s="0" t="n">
        <v>92.16</v>
      </c>
      <c r="C105" s="0" t="n">
        <v>884.736</v>
      </c>
      <c r="D105" s="0" t="n">
        <v>8493.4656</v>
      </c>
      <c r="E105" s="0" t="n">
        <v>81537.26976</v>
      </c>
      <c r="F105" s="0" t="n">
        <v>782757.789696</v>
      </c>
      <c r="G105" s="0" t="n">
        <v>7514474.7810816</v>
      </c>
      <c r="H105" s="0" t="n">
        <v>72138957.8983833</v>
      </c>
      <c r="I105" s="0" t="n">
        <v>692533995.82448</v>
      </c>
      <c r="J105" s="0" t="n">
        <v>6648326359.91501</v>
      </c>
    </row>
    <row r="106" customFormat="false" ht="12.8" hidden="false" customHeight="false" outlineLevel="0" collapsed="false">
      <c r="A106" s="0" t="n">
        <v>9.7</v>
      </c>
      <c r="B106" s="0" t="n">
        <v>94.09</v>
      </c>
      <c r="C106" s="0" t="n">
        <v>912.673</v>
      </c>
      <c r="D106" s="0" t="n">
        <v>8852.9281</v>
      </c>
      <c r="E106" s="0" t="n">
        <v>85873.40257</v>
      </c>
      <c r="F106" s="0" t="n">
        <v>832972.004929</v>
      </c>
      <c r="G106" s="0" t="n">
        <v>8079828.4478113</v>
      </c>
      <c r="H106" s="0" t="n">
        <v>78374335.9437696</v>
      </c>
      <c r="I106" s="0" t="n">
        <v>760231058.654565</v>
      </c>
      <c r="J106" s="0" t="n">
        <v>7374241268.94928</v>
      </c>
    </row>
    <row r="107" customFormat="false" ht="12.8" hidden="false" customHeight="false" outlineLevel="0" collapsed="false">
      <c r="A107" s="0" t="n">
        <v>9.8</v>
      </c>
      <c r="B107" s="0" t="n">
        <v>96.04</v>
      </c>
      <c r="C107" s="0" t="n">
        <v>941.192</v>
      </c>
      <c r="D107" s="0" t="n">
        <v>9223.6816</v>
      </c>
      <c r="E107" s="0" t="n">
        <v>90392.07968</v>
      </c>
      <c r="F107" s="0" t="n">
        <v>885842.380864001</v>
      </c>
      <c r="G107" s="0" t="n">
        <v>8681255.3324672</v>
      </c>
      <c r="H107" s="0" t="n">
        <v>85076302.2581786</v>
      </c>
      <c r="I107" s="0" t="n">
        <v>833747762.13015</v>
      </c>
      <c r="J107" s="0" t="n">
        <v>8170728068.87547</v>
      </c>
    </row>
    <row r="108" customFormat="false" ht="12.8" hidden="false" customHeight="false" outlineLevel="0" collapsed="false">
      <c r="A108" s="0" t="n">
        <v>9.9</v>
      </c>
      <c r="B108" s="0" t="n">
        <v>98.01</v>
      </c>
      <c r="C108" s="0" t="n">
        <v>970.299</v>
      </c>
      <c r="D108" s="0" t="n">
        <v>9605.9601</v>
      </c>
      <c r="E108" s="0" t="n">
        <v>95099.00499</v>
      </c>
      <c r="F108" s="0" t="n">
        <v>941480.149401</v>
      </c>
      <c r="G108" s="0" t="n">
        <v>9320653.4790699</v>
      </c>
      <c r="H108" s="0" t="n">
        <v>92274469.442792</v>
      </c>
      <c r="I108" s="0" t="n">
        <v>913517247.483641</v>
      </c>
      <c r="J108" s="0" t="n">
        <v>9043820750.08805</v>
      </c>
    </row>
    <row r="109" customFormat="false" ht="12.8" hidden="false" customHeight="false" outlineLevel="0" collapsed="false">
      <c r="A109" s="0" t="n">
        <v>10</v>
      </c>
      <c r="B109" s="0" t="n">
        <v>100</v>
      </c>
      <c r="C109" s="0" t="n">
        <v>1000</v>
      </c>
      <c r="D109" s="0" t="n">
        <v>10000</v>
      </c>
      <c r="E109" s="0" t="n">
        <v>100000</v>
      </c>
      <c r="F109" s="0" t="n">
        <v>1000000</v>
      </c>
      <c r="G109" s="0" t="n">
        <v>10000000</v>
      </c>
      <c r="H109" s="0" t="n">
        <v>100000000</v>
      </c>
      <c r="I109" s="0" t="n">
        <v>1000000000</v>
      </c>
      <c r="J109" s="0" t="n">
        <v>10000000000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5078125" defaultRowHeight="12.8" zeroHeight="false" outlineLevelRow="0" outlineLevelCol="0"/>
  <cols>
    <col collapsed="false" customWidth="false" hidden="false" outlineLevel="0" max="1" min="1" style="101" width="11.52"/>
    <col collapsed="false" customWidth="true" hidden="false" outlineLevel="0" max="2" min="2" style="0" width="36.6"/>
  </cols>
  <sheetData>
    <row r="1" customFormat="false" ht="12.8" hidden="false" customHeight="false" outlineLevel="0" collapsed="false">
      <c r="A1" s="99" t="s">
        <v>51</v>
      </c>
    </row>
    <row r="2" customFormat="false" ht="12.8" hidden="false" customHeight="false" outlineLevel="0" collapsed="false">
      <c r="A2" s="101" t="n">
        <v>1.96</v>
      </c>
      <c r="B2" s="101" t="s">
        <v>53</v>
      </c>
    </row>
    <row r="3" customFormat="false" ht="12.8" hidden="false" customHeight="false" outlineLevel="0" collapsed="false">
      <c r="A3" s="101" t="n">
        <f aca="false">+1/12</f>
        <v>0.0833333333333333</v>
      </c>
      <c r="B3" s="0" t="s">
        <v>54</v>
      </c>
    </row>
    <row r="4" customFormat="false" ht="12.8" hidden="false" customHeight="false" outlineLevel="0" collapsed="false">
      <c r="A4" s="101" t="n">
        <v>0.01</v>
      </c>
      <c r="B4" s="0" t="s">
        <v>56</v>
      </c>
    </row>
    <row r="5" customFormat="false" ht="12.8" hidden="false" customHeight="false" outlineLevel="0" collapsed="false">
      <c r="A5" s="101" t="n">
        <v>55047</v>
      </c>
      <c r="B5" s="0" t="s">
        <v>57</v>
      </c>
    </row>
    <row r="6" customFormat="false" ht="12.8" hidden="false" customHeight="false" outlineLevel="0" collapsed="false">
      <c r="A6" s="146" t="n">
        <f aca="false">A2^2*A3*(1-A3)*A5/(A4^2*A5+A2^2*A3*(1-A3))</f>
        <v>2786.0321807318</v>
      </c>
      <c r="B6" s="0" t="s">
        <v>58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7" min="7" style="5" width="9.08"/>
    <col collapsed="false" customWidth="false" hidden="false" outlineLevel="0" max="12" min="8" style="5" width="11.52"/>
    <col collapsed="false" customWidth="true" hidden="false" outlineLevel="0" max="17" min="13" style="0" width="8.46"/>
  </cols>
  <sheetData>
    <row r="1" customFormat="false" ht="12.8" hidden="false" customHeight="false" outlineLevel="0" collapsed="false">
      <c r="B1" s="16" t="s">
        <v>73</v>
      </c>
      <c r="C1" s="16" t="s">
        <v>74</v>
      </c>
      <c r="D1" s="16" t="s">
        <v>75</v>
      </c>
      <c r="E1" s="16" t="s">
        <v>76</v>
      </c>
      <c r="F1" s="16" t="s">
        <v>77</v>
      </c>
      <c r="G1" s="5" t="s">
        <v>78</v>
      </c>
      <c r="H1" s="16" t="s">
        <v>73</v>
      </c>
      <c r="I1" s="16" t="s">
        <v>74</v>
      </c>
      <c r="J1" s="16" t="s">
        <v>75</v>
      </c>
      <c r="K1" s="16" t="s">
        <v>76</v>
      </c>
      <c r="L1" s="16" t="s">
        <v>77</v>
      </c>
      <c r="M1" s="16" t="s">
        <v>73</v>
      </c>
      <c r="N1" s="16" t="s">
        <v>74</v>
      </c>
      <c r="O1" s="16" t="s">
        <v>75</v>
      </c>
      <c r="P1" s="16" t="s">
        <v>76</v>
      </c>
      <c r="Q1" s="147" t="s">
        <v>77</v>
      </c>
      <c r="T1" s="124" t="s">
        <v>79</v>
      </c>
      <c r="U1" s="124" t="s">
        <v>80</v>
      </c>
      <c r="V1" s="124" t="s">
        <v>81</v>
      </c>
      <c r="W1" s="124" t="s">
        <v>82</v>
      </c>
      <c r="X1" s="124" t="s">
        <v>83</v>
      </c>
      <c r="Y1" s="124" t="s">
        <v>84</v>
      </c>
      <c r="Z1" s="124" t="s">
        <v>85</v>
      </c>
      <c r="AA1" s="124" t="s">
        <v>86</v>
      </c>
      <c r="AB1" s="124" t="s">
        <v>87</v>
      </c>
      <c r="AC1" s="124" t="s">
        <v>88</v>
      </c>
      <c r="AD1" s="124" t="s">
        <v>89</v>
      </c>
      <c r="AE1" s="124" t="s">
        <v>90</v>
      </c>
      <c r="AF1" s="124" t="s">
        <v>91</v>
      </c>
      <c r="AG1" s="124" t="s">
        <v>92</v>
      </c>
      <c r="AH1" s="124" t="s">
        <v>93</v>
      </c>
      <c r="AI1" s="124" t="s">
        <v>94</v>
      </c>
      <c r="AJ1" s="124" t="s">
        <v>95</v>
      </c>
      <c r="AK1" s="124" t="s">
        <v>96</v>
      </c>
      <c r="AL1" s="124" t="s">
        <v>97</v>
      </c>
      <c r="AM1" s="124" t="s">
        <v>98</v>
      </c>
      <c r="AN1" s="124" t="s">
        <v>99</v>
      </c>
      <c r="AO1" s="124" t="s">
        <v>100</v>
      </c>
      <c r="AP1" s="124" t="s">
        <v>101</v>
      </c>
      <c r="AQ1" s="124" t="s">
        <v>102</v>
      </c>
    </row>
    <row r="2" customFormat="false" ht="12.8" hidden="false" customHeight="false" outlineLevel="0" collapsed="false">
      <c r="A2" s="16" t="s">
        <v>103</v>
      </c>
      <c r="B2" s="26" t="n">
        <v>377</v>
      </c>
      <c r="C2" s="26" t="n">
        <v>413</v>
      </c>
      <c r="D2" s="26" t="n">
        <v>407</v>
      </c>
      <c r="E2" s="26" t="n">
        <v>381</v>
      </c>
      <c r="F2" s="26" t="n">
        <v>1578</v>
      </c>
      <c r="G2" s="5" t="n">
        <v>16</v>
      </c>
      <c r="H2" s="115" t="n">
        <f aca="false" t="array" ref="H2:K25">B2:F25*G2:G25</f>
        <v>6032</v>
      </c>
      <c r="I2" s="115" t="n">
        <v>6608</v>
      </c>
      <c r="J2" s="115" t="n">
        <v>6512</v>
      </c>
      <c r="K2" s="115" t="n">
        <v>6096</v>
      </c>
      <c r="L2" s="115" t="n">
        <f aca="false">SUM(H2:K2)</f>
        <v>25248</v>
      </c>
      <c r="M2" s="148" t="n">
        <f aca="false" t="array" ref="M2:Q25">H2:L25/L2:L25</f>
        <v>0.238910012674271</v>
      </c>
      <c r="N2" s="148" t="n">
        <v>0.261723700887199</v>
      </c>
      <c r="O2" s="148" t="n">
        <v>0.257921419518378</v>
      </c>
      <c r="P2" s="148" t="n">
        <v>0.241444866920152</v>
      </c>
      <c r="Q2" s="149" t="n">
        <v>1</v>
      </c>
      <c r="S2" s="0" t="s">
        <v>104</v>
      </c>
      <c r="T2" s="0" t="n">
        <f aca="false">AVERAGE($B$2:$E$2)</f>
        <v>394.5</v>
      </c>
      <c r="U2" s="0" t="n">
        <f aca="false">AVERAGE($B$3:$E$3)</f>
        <v>394.5</v>
      </c>
      <c r="V2" s="0" t="n">
        <f aca="false">AVERAGE($B$4:$E$4)</f>
        <v>394.5</v>
      </c>
      <c r="W2" s="0" t="n">
        <f aca="false">AVERAGE($B$5:$E$5)</f>
        <v>394.5</v>
      </c>
      <c r="X2" s="0" t="n">
        <f aca="false">AVERAGE($B$6:$E$6)</f>
        <v>394.5</v>
      </c>
      <c r="Y2" s="0" t="n">
        <f aca="false">AVERAGE($B$7:$E$7)</f>
        <v>394.5</v>
      </c>
      <c r="Z2" s="0" t="n">
        <f aca="false">AVERAGE($B$8:$E$8)</f>
        <v>394.5</v>
      </c>
      <c r="AA2" s="0" t="n">
        <f aca="false">AVERAGE($B$9:$E$9)</f>
        <v>394.5</v>
      </c>
      <c r="AB2" s="0" t="n">
        <f aca="false">AVERAGE($B$10:$E$10)</f>
        <v>394.5</v>
      </c>
      <c r="AC2" s="0" t="n">
        <f aca="false">AVERAGE($B$11:$E$11)</f>
        <v>394.5</v>
      </c>
      <c r="AD2" s="0" t="n">
        <f aca="false">AVERAGE($B$12:$E$12)</f>
        <v>394.5</v>
      </c>
      <c r="AE2" s="0" t="n">
        <f aca="false">AVERAGE($B$13:$E$13)</f>
        <v>394.5</v>
      </c>
      <c r="AF2" s="0" t="n">
        <f aca="false">AVERAGE($B$14:$E$14)</f>
        <v>394.5</v>
      </c>
      <c r="AG2" s="0" t="n">
        <f aca="false">AVERAGE($B$15:$E$15)</f>
        <v>394.5</v>
      </c>
      <c r="AH2" s="0" t="n">
        <f aca="false">AVERAGE($B$16:$E$16)</f>
        <v>394.5</v>
      </c>
      <c r="AI2" s="0" t="n">
        <f aca="false">AVERAGE($B$17:$E$17)</f>
        <v>394.5</v>
      </c>
      <c r="AJ2" s="0" t="n">
        <f aca="false">AVERAGE($B$18:$E$18)</f>
        <v>394.5</v>
      </c>
      <c r="AK2" s="0" t="n">
        <f aca="false">AVERAGE($B$19:$E$19)</f>
        <v>394.5</v>
      </c>
      <c r="AL2" s="0" t="n">
        <f aca="false">AVERAGE($B$20:$E$20)</f>
        <v>394.5</v>
      </c>
      <c r="AM2" s="0" t="n">
        <f aca="false">AVERAGE($B$21:$E$21)</f>
        <v>394.5</v>
      </c>
      <c r="AN2" s="0" t="n">
        <f aca="false">AVERAGE($B$22:$E$22)</f>
        <v>394.5</v>
      </c>
      <c r="AO2" s="0" t="n">
        <f aca="false">AVERAGE($B$23:$E$23)</f>
        <v>394.5</v>
      </c>
      <c r="AP2" s="0" t="n">
        <f aca="false">AVERAGE($B$24:$E$24)</f>
        <v>394.5</v>
      </c>
      <c r="AQ2" s="0" t="n">
        <f aca="false">AVERAGE($B$25:$E$25)</f>
        <v>394.5</v>
      </c>
    </row>
    <row r="3" customFormat="false" ht="12.8" hidden="false" customHeight="false" outlineLevel="0" collapsed="false">
      <c r="A3" s="16" t="s">
        <v>105</v>
      </c>
      <c r="B3" s="26" t="n">
        <v>411</v>
      </c>
      <c r="C3" s="26" t="n">
        <v>348</v>
      </c>
      <c r="D3" s="26" t="n">
        <v>408</v>
      </c>
      <c r="E3" s="26" t="n">
        <v>411</v>
      </c>
      <c r="F3" s="26" t="n">
        <v>1578</v>
      </c>
      <c r="G3" s="5" t="n">
        <v>16</v>
      </c>
      <c r="H3" s="115" t="n">
        <v>6576</v>
      </c>
      <c r="I3" s="115" t="n">
        <v>5568</v>
      </c>
      <c r="J3" s="115" t="n">
        <v>6528</v>
      </c>
      <c r="K3" s="115" t="n">
        <v>6576</v>
      </c>
      <c r="L3" s="115" t="n">
        <f aca="false">SUM(H3:K3)</f>
        <v>25248</v>
      </c>
      <c r="M3" s="148" t="n">
        <v>0.260456273764259</v>
      </c>
      <c r="N3" s="148" t="n">
        <v>0.220532319391635</v>
      </c>
      <c r="O3" s="148" t="n">
        <v>0.258555133079848</v>
      </c>
      <c r="P3" s="148" t="n">
        <v>0.260456273764259</v>
      </c>
      <c r="Q3" s="149" t="n">
        <v>1</v>
      </c>
      <c r="S3" s="0" t="s">
        <v>106</v>
      </c>
      <c r="T3" s="150" t="n">
        <f aca="false">SQRT(VAR($B$2:$E$2)/COUNT($B$2:$E$2))</f>
        <v>9.06917857360853</v>
      </c>
      <c r="U3" s="150" t="n">
        <f aca="false">SQRT(VAR($B$3:$E$3)/COUNT($B$3:$E$3))</f>
        <v>15.5161206491829</v>
      </c>
      <c r="V3" s="150" t="n">
        <f aca="false">SQRT(VAR($B$4:$E$4)/COUNT($B$4:$E$4))</f>
        <v>8.65544144839919</v>
      </c>
      <c r="W3" s="150" t="n">
        <f aca="false">SQRT(VAR($B$5:$E$5)/COUNT($B$5:$E$5))</f>
        <v>20.0353853635678</v>
      </c>
      <c r="X3" s="150" t="n">
        <f aca="false">SQRT(VAR($B$6:$E$6)/COUNT($B$6:$E$6))</f>
        <v>12.0933866224478</v>
      </c>
      <c r="Y3" s="150" t="n">
        <f aca="false">SQRT(VAR($B$7:$E$7)/COUNT($B$7:$E$7))</f>
        <v>6.5891324669236</v>
      </c>
      <c r="Z3" s="150" t="n">
        <f aca="false">SQRT(VAR($B$8:$E$8)/COUNT($B$8:$E$8))</f>
        <v>4.99165971062398</v>
      </c>
      <c r="AA3" s="150" t="n">
        <f aca="false">SQRT(VAR($B$9:$E$9)/COUNT($B$9:$E$9))</f>
        <v>4.09267638593623</v>
      </c>
      <c r="AB3" s="150" t="n">
        <f aca="false">SQRT(VAR($B$10:$E$10)/COUNT($B$10:$E$10))</f>
        <v>17.3084757657436</v>
      </c>
      <c r="AC3" s="150" t="n">
        <f aca="false">SQRT(VAR($B$11:$E$11)/COUNT($B$11:$E$11))</f>
        <v>55.738227456567</v>
      </c>
      <c r="AD3" s="150" t="n">
        <f aca="false">SQRT(VAR($B$12:$E$12)/COUNT($B$12:$E$12))</f>
        <v>7.88986691902975</v>
      </c>
      <c r="AE3" s="150" t="n">
        <f aca="false">SQRT(VAR($B$13:$E$13)/COUNT($B$13:$E$13))</f>
        <v>16.1889880268451</v>
      </c>
      <c r="AF3" s="150" t="n">
        <f aca="false">SQRT(VAR($B$14:$E$14)/COUNT($B$14:$E$14))</f>
        <v>14.2507309754038</v>
      </c>
      <c r="AG3" s="150" t="n">
        <f aca="false">SQRT(VAR($B$15:$E$15)/COUNT($B$15:$E$15))</f>
        <v>11.3026545554573</v>
      </c>
      <c r="AH3" s="150" t="n">
        <f aca="false">SQRT(VAR($B$16:$E$16)/COUNT($B$16:$E$16))</f>
        <v>2.87228132326901</v>
      </c>
      <c r="AI3" s="150" t="n">
        <f aca="false">SQRT(VAR($B$17:$E$17)/COUNT($B$17:$E$17))</f>
        <v>2.62995563967658</v>
      </c>
      <c r="AJ3" s="150" t="n">
        <f aca="false">SQRT(VAR($B$18:$E$18)/COUNT($B$18:$E$18))</f>
        <v>5.39289656245448</v>
      </c>
      <c r="AK3" s="150" t="n">
        <f aca="false">SQRT(VAR($B$19:$E$19)/COUNT($B$19:$E$19))</f>
        <v>5.23609269080167</v>
      </c>
      <c r="AL3" s="150" t="n">
        <f aca="false">SQRT(VAR($B$20:$E$20)/COUNT($B$20:$E$20))</f>
        <v>14.2507309754038</v>
      </c>
      <c r="AM3" s="150" t="n">
        <f aca="false">SQRT(VAR($B$21:$E$21)/COUNT($B$21:$E$21))</f>
        <v>11.3026545554573</v>
      </c>
      <c r="AN3" s="150" t="n">
        <f aca="false">SQRT(VAR($B$22:$E$22)/COUNT($B$22:$E$22))</f>
        <v>2.87228132326901</v>
      </c>
      <c r="AO3" s="150" t="n">
        <f aca="false">SQRT(VAR($B$23:$E$23)/COUNT($B$23:$E$23))</f>
        <v>2.62995563967658</v>
      </c>
      <c r="AP3" s="150" t="n">
        <f aca="false">SQRT(VAR($B$24:$E$24)/COUNT($B$24:$E$24))</f>
        <v>5.39289656245448</v>
      </c>
      <c r="AQ3" s="150" t="n">
        <f aca="false">SQRT(VAR($B$25:$E$25)/COUNT($B$25:$E$25))</f>
        <v>5.23609269080167</v>
      </c>
      <c r="AR3" s="150"/>
    </row>
    <row r="4" customFormat="false" ht="12.8" hidden="false" customHeight="false" outlineLevel="0" collapsed="false">
      <c r="A4" s="16" t="s">
        <v>107</v>
      </c>
      <c r="B4" s="26" t="n">
        <v>369</v>
      </c>
      <c r="C4" s="26" t="n">
        <v>399</v>
      </c>
      <c r="D4" s="26" t="n">
        <v>407</v>
      </c>
      <c r="E4" s="26" t="n">
        <v>403</v>
      </c>
      <c r="F4" s="26" t="n">
        <v>1578</v>
      </c>
      <c r="G4" s="5" t="n">
        <v>8</v>
      </c>
      <c r="H4" s="115" t="n">
        <v>2952</v>
      </c>
      <c r="I4" s="115" t="n">
        <v>3192</v>
      </c>
      <c r="J4" s="115" t="n">
        <v>3256</v>
      </c>
      <c r="K4" s="115" t="n">
        <v>3224</v>
      </c>
      <c r="L4" s="115" t="n">
        <f aca="false">SUM(H4:K4)</f>
        <v>12624</v>
      </c>
      <c r="M4" s="148" t="n">
        <v>0.233840304182509</v>
      </c>
      <c r="N4" s="148" t="n">
        <v>0.252851711026616</v>
      </c>
      <c r="O4" s="148" t="n">
        <v>0.257921419518378</v>
      </c>
      <c r="P4" s="148" t="n">
        <v>0.255386565272497</v>
      </c>
      <c r="Q4" s="149" t="n">
        <v>1</v>
      </c>
      <c r="S4" s="0" t="s">
        <v>108</v>
      </c>
      <c r="T4" s="150" t="e">
        <f aca="false">MODE($B$2:$E$2)</f>
        <v>#VALUE!</v>
      </c>
      <c r="U4" s="150" t="n">
        <f aca="false">MODE($B$3:$E$3)</f>
        <v>411</v>
      </c>
      <c r="V4" s="150" t="e">
        <f aca="false">MODE($B$4:$E$4)</f>
        <v>#VALUE!</v>
      </c>
      <c r="W4" s="150" t="e">
        <f aca="false">MODE($B$5:$E$5)</f>
        <v>#VALUE!</v>
      </c>
      <c r="X4" s="150" t="e">
        <f aca="false">MODE($B$6:$E$6)</f>
        <v>#VALUE!</v>
      </c>
      <c r="Y4" s="150" t="e">
        <f aca="false">MODE($B$7:$E$7)</f>
        <v>#VALUE!</v>
      </c>
      <c r="Z4" s="150" t="e">
        <f aca="false">MODE($B$8:$E$8)</f>
        <v>#VALUE!</v>
      </c>
      <c r="AA4" s="150" t="n">
        <f aca="false">MODE($B$9:$E$9)</f>
        <v>395</v>
      </c>
      <c r="AB4" s="150" t="e">
        <f aca="false">MODE($B$10:$E$10)</f>
        <v>#VALUE!</v>
      </c>
      <c r="AC4" s="150" t="e">
        <f aca="false">MODE($B$11:$E$11)</f>
        <v>#VALUE!</v>
      </c>
      <c r="AD4" s="150" t="e">
        <f aca="false">MODE($B$12:$E$12)</f>
        <v>#VALUE!</v>
      </c>
      <c r="AE4" s="150" t="e">
        <f aca="false">MODE($B$13:$E$13)</f>
        <v>#VALUE!</v>
      </c>
      <c r="AF4" s="150" t="e">
        <f aca="false">MODE($B$14:$E$14)</f>
        <v>#VALUE!</v>
      </c>
      <c r="AG4" s="150" t="e">
        <f aca="false">MODE($B$15:$E$15)</f>
        <v>#VALUE!</v>
      </c>
      <c r="AH4" s="150" t="n">
        <f aca="false">MODE($B$16:$E$16)</f>
        <v>391</v>
      </c>
      <c r="AI4" s="150" t="e">
        <f aca="false">MODE($B$17:$E$17)</f>
        <v>#VALUE!</v>
      </c>
      <c r="AJ4" s="150" t="e">
        <f aca="false">MODE($B$18:$E$18)</f>
        <v>#VALUE!</v>
      </c>
      <c r="AK4" s="150" t="e">
        <f aca="false">MODE($B$19:$E$19)</f>
        <v>#VALUE!</v>
      </c>
      <c r="AL4" s="150" t="e">
        <f aca="false">MODE($B$20:$E$20)</f>
        <v>#VALUE!</v>
      </c>
      <c r="AM4" s="150" t="e">
        <f aca="false">MODE($B$21:$E$21)</f>
        <v>#VALUE!</v>
      </c>
      <c r="AN4" s="150" t="n">
        <f aca="false">MODE($B$22:$E$22)</f>
        <v>391</v>
      </c>
      <c r="AO4" s="150" t="e">
        <f aca="false">MODE($B$23:$E$23)</f>
        <v>#VALUE!</v>
      </c>
      <c r="AP4" s="150" t="e">
        <f aca="false">MODE($B$24:$E$24)</f>
        <v>#VALUE!</v>
      </c>
      <c r="AQ4" s="150" t="e">
        <f aca="false">MODE($B$25:$E$25)</f>
        <v>#VALUE!</v>
      </c>
      <c r="AR4" s="150"/>
    </row>
    <row r="5" customFormat="false" ht="12.8" hidden="false" customHeight="false" outlineLevel="0" collapsed="false">
      <c r="A5" s="16" t="s">
        <v>109</v>
      </c>
      <c r="B5" s="26" t="n">
        <v>362</v>
      </c>
      <c r="C5" s="26" t="n">
        <v>453</v>
      </c>
      <c r="D5" s="26" t="n">
        <v>382</v>
      </c>
      <c r="E5" s="26" t="n">
        <v>381</v>
      </c>
      <c r="F5" s="26" t="n">
        <v>1578</v>
      </c>
      <c r="G5" s="5" t="n">
        <v>9</v>
      </c>
      <c r="H5" s="115" t="n">
        <v>3258</v>
      </c>
      <c r="I5" s="115" t="n">
        <v>4077</v>
      </c>
      <c r="J5" s="115" t="n">
        <v>3438</v>
      </c>
      <c r="K5" s="115" t="n">
        <v>3429</v>
      </c>
      <c r="L5" s="115" t="n">
        <f aca="false">SUM(H5:K5)</f>
        <v>14202</v>
      </c>
      <c r="M5" s="148" t="n">
        <v>0.229404309252218</v>
      </c>
      <c r="N5" s="148" t="n">
        <v>0.287072243346008</v>
      </c>
      <c r="O5" s="148" t="n">
        <v>0.242078580481622</v>
      </c>
      <c r="P5" s="148" t="n">
        <v>0.241444866920152</v>
      </c>
      <c r="Q5" s="149" t="n">
        <v>1</v>
      </c>
      <c r="S5" s="0" t="s">
        <v>110</v>
      </c>
      <c r="T5" s="150" t="n">
        <f aca="false">MEDIAN($B$2:$E$2)</f>
        <v>394</v>
      </c>
      <c r="U5" s="150" t="n">
        <f aca="false">MEDIAN($B$3:$E$3)</f>
        <v>409.5</v>
      </c>
      <c r="V5" s="150" t="n">
        <f aca="false">MEDIAN($B$4:$E$4)</f>
        <v>401</v>
      </c>
      <c r="W5" s="150" t="n">
        <f aca="false">MEDIAN($B$5:$E$5)</f>
        <v>381.5</v>
      </c>
      <c r="X5" s="150" t="n">
        <f aca="false">MEDIAN($B$6:$E$6)</f>
        <v>397</v>
      </c>
      <c r="Y5" s="150" t="n">
        <f aca="false">MEDIAN($B$7:$E$7)</f>
        <v>394</v>
      </c>
      <c r="Z5" s="150" t="n">
        <f aca="false">MEDIAN($B$8:$E$8)</f>
        <v>394</v>
      </c>
      <c r="AA5" s="150" t="n">
        <f aca="false">MEDIAN($B$9:$E$9)</f>
        <v>395</v>
      </c>
      <c r="AB5" s="150" t="n">
        <f aca="false">MEDIAN($B$10:$E$10)</f>
        <v>408</v>
      </c>
      <c r="AC5" s="150" t="n">
        <f aca="false">MEDIAN($B$11:$E$11)</f>
        <v>394</v>
      </c>
      <c r="AD5" s="150" t="n">
        <f aca="false">MEDIAN($B$12:$E$12)</f>
        <v>398</v>
      </c>
      <c r="AE5" s="150" t="n">
        <f aca="false">MEDIAN($B$13:$E$13)</f>
        <v>384.5</v>
      </c>
      <c r="AF5" s="150" t="n">
        <f aca="false">MEDIAN($B$14:$E$14)</f>
        <v>388.5</v>
      </c>
      <c r="AG5" s="150" t="n">
        <f aca="false">MEDIAN($B$15:$E$15)</f>
        <v>397</v>
      </c>
      <c r="AH5" s="150" t="n">
        <f aca="false">MEDIAN($B$16:$E$16)</f>
        <v>392</v>
      </c>
      <c r="AI5" s="150" t="n">
        <f aca="false">MEDIAN($B$17:$E$17)</f>
        <v>396</v>
      </c>
      <c r="AJ5" s="150" t="n">
        <f aca="false">MEDIAN($B$18:$E$18)</f>
        <v>396</v>
      </c>
      <c r="AK5" s="150" t="n">
        <f aca="false">MEDIAN($B$19:$E$19)</f>
        <v>392.5</v>
      </c>
      <c r="AL5" s="150" t="n">
        <f aca="false">MEDIAN($B$20:$E$20)</f>
        <v>388.5</v>
      </c>
      <c r="AM5" s="150" t="n">
        <f aca="false">MEDIAN($B$21:$E$21)</f>
        <v>397</v>
      </c>
      <c r="AN5" s="150" t="n">
        <f aca="false">MEDIAN($B$22:$E$22)</f>
        <v>392</v>
      </c>
      <c r="AO5" s="150" t="n">
        <f aca="false">MEDIAN($B$23:$E$23)</f>
        <v>396</v>
      </c>
      <c r="AP5" s="150" t="n">
        <f aca="false">MEDIAN($B$24:$E$24)</f>
        <v>396</v>
      </c>
      <c r="AQ5" s="150" t="n">
        <f aca="false">MEDIAN($B$25:$E$25)</f>
        <v>392.5</v>
      </c>
      <c r="AR5" s="150"/>
    </row>
    <row r="6" customFormat="false" ht="12.8" hidden="false" customHeight="false" outlineLevel="0" collapsed="false">
      <c r="A6" s="16" t="s">
        <v>111</v>
      </c>
      <c r="B6" s="26" t="n">
        <v>406</v>
      </c>
      <c r="C6" s="26" t="n">
        <v>364</v>
      </c>
      <c r="D6" s="26" t="n">
        <v>420</v>
      </c>
      <c r="E6" s="26" t="n">
        <v>388</v>
      </c>
      <c r="F6" s="26" t="n">
        <v>1578</v>
      </c>
      <c r="G6" s="5" t="n">
        <v>9</v>
      </c>
      <c r="H6" s="115" t="n">
        <v>3654</v>
      </c>
      <c r="I6" s="115" t="n">
        <v>3276</v>
      </c>
      <c r="J6" s="115" t="n">
        <v>3780</v>
      </c>
      <c r="K6" s="115" t="n">
        <v>3492</v>
      </c>
      <c r="L6" s="115" t="n">
        <f aca="false">SUM(H6:K6)</f>
        <v>14202</v>
      </c>
      <c r="M6" s="148" t="n">
        <v>0.257287705956907</v>
      </c>
      <c r="N6" s="148" t="n">
        <v>0.230671736375158</v>
      </c>
      <c r="O6" s="148" t="n">
        <v>0.26615969581749</v>
      </c>
      <c r="P6" s="148" t="n">
        <v>0.245880861850444</v>
      </c>
      <c r="Q6" s="149" t="n">
        <v>1</v>
      </c>
      <c r="S6" s="0" t="s">
        <v>112</v>
      </c>
      <c r="T6" s="150" t="n">
        <f aca="false">QUARTILE($B$2:$E$2, 1)</f>
        <v>380</v>
      </c>
      <c r="U6" s="150" t="n">
        <f aca="false">QUARTILE($B$3:$E$3, 1)</f>
        <v>393</v>
      </c>
      <c r="V6" s="150" t="n">
        <f aca="false">QUARTILE($B$4:$E$4, 1)</f>
        <v>391.5</v>
      </c>
      <c r="W6" s="150" t="n">
        <f aca="false">QUARTILE($B$5:$E$5, 1)</f>
        <v>376.25</v>
      </c>
      <c r="X6" s="150" t="n">
        <f aca="false">QUARTILE($B$6:$E$6, 1)</f>
        <v>382</v>
      </c>
      <c r="Y6" s="150" t="n">
        <f aca="false">QUARTILE($B$7:$E$7, 1)</f>
        <v>384.75</v>
      </c>
      <c r="Z6" s="150" t="n">
        <f aca="false">QUARTILE($B$8:$E$8, 1)</f>
        <v>386.5</v>
      </c>
      <c r="AA6" s="150" t="n">
        <f aca="false">QUARTILE($B$9:$E$9, 1)</f>
        <v>392.25</v>
      </c>
      <c r="AB6" s="150" t="n">
        <f aca="false">QUARTILE($B$10:$E$10, 1)</f>
        <v>386</v>
      </c>
      <c r="AC6" s="150" t="n">
        <f aca="false">QUARTILE($B$11:$E$11, 1)</f>
        <v>311.25</v>
      </c>
      <c r="AD6" s="150" t="n">
        <f aca="false">QUARTILE($B$12:$E$12, 1)</f>
        <v>388</v>
      </c>
      <c r="AE6" s="150" t="n">
        <f aca="false">QUARTILE($B$13:$E$13, 1)</f>
        <v>370.75</v>
      </c>
      <c r="AF6" s="150" t="n">
        <f aca="false">QUARTILE($B$14:$E$14, 1)</f>
        <v>376.25</v>
      </c>
      <c r="AG6" s="150" t="n">
        <f aca="false">QUARTILE($B$15:$E$15, 1)</f>
        <v>378.75</v>
      </c>
      <c r="AH6" s="150" t="n">
        <f aca="false">QUARTILE($B$16:$E$16, 1)</f>
        <v>391</v>
      </c>
      <c r="AI6" s="150" t="n">
        <f aca="false">QUARTILE($B$17:$E$17, 1)</f>
        <v>393</v>
      </c>
      <c r="AJ6" s="150" t="n">
        <f aca="false">QUARTILE($B$18:$E$18, 1)</f>
        <v>387.25</v>
      </c>
      <c r="AK6" s="150" t="n">
        <f aca="false">QUARTILE($B$19:$E$19, 1)</f>
        <v>390</v>
      </c>
      <c r="AL6" s="150" t="n">
        <f aca="false">QUARTILE($B$20:$E$20, 1)</f>
        <v>376.25</v>
      </c>
      <c r="AM6" s="150" t="n">
        <f aca="false">QUARTILE($B$21:$E$21, 1)</f>
        <v>378.75</v>
      </c>
      <c r="AN6" s="150" t="n">
        <f aca="false">QUARTILE($B$22:$E$22, 1)</f>
        <v>391</v>
      </c>
      <c r="AO6" s="150" t="n">
        <f aca="false">QUARTILE($B$23:$E$23, 1)</f>
        <v>393</v>
      </c>
      <c r="AP6" s="150" t="n">
        <f aca="false">QUARTILE($B$24:$E$24, 1)</f>
        <v>387.25</v>
      </c>
      <c r="AQ6" s="150" t="n">
        <f aca="false">QUARTILE($B$25:$E$25, 1)</f>
        <v>390</v>
      </c>
      <c r="AR6" s="150"/>
    </row>
    <row r="7" customFormat="false" ht="12.8" hidden="false" customHeight="false" outlineLevel="0" collapsed="false">
      <c r="A7" s="16" t="s">
        <v>113</v>
      </c>
      <c r="B7" s="26" t="n">
        <v>402</v>
      </c>
      <c r="C7" s="26" t="n">
        <v>386</v>
      </c>
      <c r="D7" s="26" t="n">
        <v>381</v>
      </c>
      <c r="E7" s="26" t="n">
        <v>409</v>
      </c>
      <c r="F7" s="26" t="n">
        <v>1578</v>
      </c>
      <c r="G7" s="5" t="n">
        <v>6</v>
      </c>
      <c r="H7" s="115" t="n">
        <v>2412</v>
      </c>
      <c r="I7" s="115" t="n">
        <v>2316</v>
      </c>
      <c r="J7" s="115" t="n">
        <v>2286</v>
      </c>
      <c r="K7" s="115" t="n">
        <v>2454</v>
      </c>
      <c r="L7" s="115" t="n">
        <f aca="false">SUM(H7:K7)</f>
        <v>9468</v>
      </c>
      <c r="M7" s="148" t="n">
        <v>0.254752851711027</v>
      </c>
      <c r="N7" s="148" t="n">
        <v>0.244613434727503</v>
      </c>
      <c r="O7" s="148" t="n">
        <v>0.241444866920152</v>
      </c>
      <c r="P7" s="148" t="n">
        <v>0.259188846641318</v>
      </c>
      <c r="Q7" s="149" t="n">
        <v>1</v>
      </c>
      <c r="S7" s="0" t="s">
        <v>114</v>
      </c>
      <c r="T7" s="150" t="n">
        <f aca="false">QUARTILE($B$2:$E$2, 3)</f>
        <v>408.5</v>
      </c>
      <c r="U7" s="150" t="n">
        <f aca="false">QUARTILE($B$3:$E$3, 3)</f>
        <v>411</v>
      </c>
      <c r="V7" s="150" t="n">
        <f aca="false">QUARTILE($B$4:$E$4, 3)</f>
        <v>404</v>
      </c>
      <c r="W7" s="150" t="n">
        <f aca="false">QUARTILE($B$5:$E$5, 3)</f>
        <v>399.75</v>
      </c>
      <c r="X7" s="150" t="n">
        <f aca="false">QUARTILE($B$6:$E$6, 3)</f>
        <v>409.5</v>
      </c>
      <c r="Y7" s="150" t="n">
        <f aca="false">QUARTILE($B$7:$E$7, 3)</f>
        <v>403.75</v>
      </c>
      <c r="Z7" s="150" t="n">
        <f aca="false">QUARTILE($B$8:$E$8, 3)</f>
        <v>402</v>
      </c>
      <c r="AA7" s="150" t="n">
        <f aca="false">QUARTILE($B$9:$E$9, 3)</f>
        <v>397.25</v>
      </c>
      <c r="AB7" s="150" t="n">
        <f aca="false">QUARTILE($B$10:$E$10, 3)</f>
        <v>416.5</v>
      </c>
      <c r="AC7" s="150" t="n">
        <f aca="false">QUARTILE($B$11:$E$11, 3)</f>
        <v>477.25</v>
      </c>
      <c r="AD7" s="150" t="n">
        <f aca="false">QUARTILE($B$12:$E$12, 3)</f>
        <v>404.5</v>
      </c>
      <c r="AE7" s="150" t="n">
        <f aca="false">QUARTILE($B$13:$E$13, 3)</f>
        <v>408.25</v>
      </c>
      <c r="AF7" s="150" t="n">
        <f aca="false">QUARTILE($B$14:$E$14, 3)</f>
        <v>406.75</v>
      </c>
      <c r="AG7" s="150" t="n">
        <f aca="false">QUARTILE($B$15:$E$15, 3)</f>
        <v>412.75</v>
      </c>
      <c r="AH7" s="150" t="n">
        <f aca="false">QUARTILE($B$16:$E$16, 3)</f>
        <v>395.5</v>
      </c>
      <c r="AI7" s="150" t="n">
        <f aca="false">QUARTILE($B$17:$E$17, 3)</f>
        <v>397.5</v>
      </c>
      <c r="AJ7" s="150" t="n">
        <f aca="false">QUARTILE($B$18:$E$18, 3)</f>
        <v>403.25</v>
      </c>
      <c r="AK7" s="150" t="n">
        <f aca="false">QUARTILE($B$19:$E$19, 3)</f>
        <v>397</v>
      </c>
      <c r="AL7" s="150" t="n">
        <f aca="false">QUARTILE($B$20:$E$20, 3)</f>
        <v>406.75</v>
      </c>
      <c r="AM7" s="150" t="n">
        <f aca="false">QUARTILE($B$21:$E$21, 3)</f>
        <v>412.75</v>
      </c>
      <c r="AN7" s="150" t="n">
        <f aca="false">QUARTILE($B$22:$E$22, 3)</f>
        <v>395.5</v>
      </c>
      <c r="AO7" s="150" t="n">
        <f aca="false">QUARTILE($B$23:$E$23, 3)</f>
        <v>397.5</v>
      </c>
      <c r="AP7" s="150" t="n">
        <f aca="false">QUARTILE($B$24:$E$24, 3)</f>
        <v>403.25</v>
      </c>
      <c r="AQ7" s="150" t="n">
        <f aca="false">QUARTILE($B$25:$E$25, 3)</f>
        <v>397</v>
      </c>
      <c r="AR7" s="150"/>
    </row>
    <row r="8" customFormat="false" ht="12.8" hidden="false" customHeight="false" outlineLevel="0" collapsed="false">
      <c r="A8" s="16" t="s">
        <v>115</v>
      </c>
      <c r="B8" s="26" t="n">
        <v>405</v>
      </c>
      <c r="C8" s="26" t="n">
        <v>387</v>
      </c>
      <c r="D8" s="26" t="n">
        <v>401</v>
      </c>
      <c r="E8" s="26" t="n">
        <v>385</v>
      </c>
      <c r="F8" s="26" t="n">
        <v>1578</v>
      </c>
      <c r="G8" s="5" t="n">
        <v>6</v>
      </c>
      <c r="H8" s="115" t="n">
        <v>2430</v>
      </c>
      <c r="I8" s="115" t="n">
        <v>2322</v>
      </c>
      <c r="J8" s="115" t="n">
        <v>2406</v>
      </c>
      <c r="K8" s="115" t="n">
        <v>2310</v>
      </c>
      <c r="L8" s="115" t="n">
        <f aca="false">SUM(H8:K8)</f>
        <v>9468</v>
      </c>
      <c r="M8" s="148" t="n">
        <v>0.256653992395437</v>
      </c>
      <c r="N8" s="148" t="n">
        <v>0.245247148288973</v>
      </c>
      <c r="O8" s="148" t="n">
        <v>0.254119138149556</v>
      </c>
      <c r="P8" s="148" t="n">
        <v>0.243979721166033</v>
      </c>
      <c r="Q8" s="149" t="n">
        <v>1</v>
      </c>
      <c r="S8" s="0" t="s">
        <v>116</v>
      </c>
      <c r="T8" s="150" t="n">
        <f aca="false">VAR($B$2:$E$2)</f>
        <v>329</v>
      </c>
      <c r="U8" s="150" t="n">
        <f aca="false">VAR($B$3:$E$3)</f>
        <v>963</v>
      </c>
      <c r="V8" s="150" t="n">
        <f aca="false">VAR($B$4:$E$4)</f>
        <v>299.666666666667</v>
      </c>
      <c r="W8" s="150" t="n">
        <f aca="false">VAR($B$5:$E$5)</f>
        <v>1605.66666666667</v>
      </c>
      <c r="X8" s="150" t="n">
        <f aca="false">VAR($B$6:$E$6)</f>
        <v>585</v>
      </c>
      <c r="Y8" s="150" t="n">
        <f aca="false">VAR($B$7:$E$7)</f>
        <v>173.666666666667</v>
      </c>
      <c r="Z8" s="150" t="n">
        <f aca="false">VAR($B$8:$E$8)</f>
        <v>99.6666666666667</v>
      </c>
      <c r="AA8" s="150" t="n">
        <f aca="false">VAR($B$9:$E$9)</f>
        <v>67</v>
      </c>
      <c r="AB8" s="150" t="n">
        <f aca="false">VAR($B$10:$E$10)</f>
        <v>1198.33333333333</v>
      </c>
      <c r="AC8" s="150" t="n">
        <f aca="false">VAR($B$11:$E$11)</f>
        <v>12427</v>
      </c>
      <c r="AD8" s="150" t="n">
        <f aca="false">VAR($B$12:$E$12)</f>
        <v>249</v>
      </c>
      <c r="AE8" s="150" t="n">
        <f aca="false">VAR($B$13:$E$13)</f>
        <v>1048.33333333333</v>
      </c>
      <c r="AF8" s="150" t="n">
        <f aca="false">VAR($B$14:$E$14)</f>
        <v>812.333333333333</v>
      </c>
      <c r="AG8" s="150" t="n">
        <f aca="false">VAR($B$15:$E$15)</f>
        <v>511</v>
      </c>
      <c r="AH8" s="150" t="n">
        <f aca="false">VAR($B$16:$E$16)</f>
        <v>33</v>
      </c>
      <c r="AI8" s="150" t="n">
        <f aca="false">VAR($B$17:$E$17)</f>
        <v>27.6666666666667</v>
      </c>
      <c r="AJ8" s="150" t="n">
        <f aca="false">VAR($B$18:$E$18)</f>
        <v>116.333333333333</v>
      </c>
      <c r="AK8" s="150" t="n">
        <f aca="false">VAR($B$19:$E$19)</f>
        <v>109.666666666667</v>
      </c>
      <c r="AL8" s="150" t="n">
        <f aca="false">VAR($B$20:$E$20)</f>
        <v>812.333333333333</v>
      </c>
      <c r="AM8" s="150" t="n">
        <f aca="false">VAR($B$21:$E$21)</f>
        <v>511</v>
      </c>
      <c r="AN8" s="150" t="n">
        <f aca="false">VAR($B$22:$E$22)</f>
        <v>33</v>
      </c>
      <c r="AO8" s="150" t="n">
        <f aca="false">VAR($B$23:$E$23)</f>
        <v>27.6666666666667</v>
      </c>
      <c r="AP8" s="150" t="n">
        <f aca="false">VAR($B$24:$E$24)</f>
        <v>116.333333333333</v>
      </c>
      <c r="AQ8" s="150" t="n">
        <f aca="false">VAR($B$25:$E$25)</f>
        <v>109.666666666667</v>
      </c>
      <c r="AR8" s="150"/>
    </row>
    <row r="9" customFormat="false" ht="12.8" hidden="false" customHeight="false" outlineLevel="0" collapsed="false">
      <c r="A9" s="16" t="s">
        <v>117</v>
      </c>
      <c r="B9" s="26" t="n">
        <v>395</v>
      </c>
      <c r="C9" s="26" t="n">
        <v>384</v>
      </c>
      <c r="D9" s="26" t="n">
        <v>404</v>
      </c>
      <c r="E9" s="26" t="n">
        <v>395</v>
      </c>
      <c r="F9" s="26" t="n">
        <v>1578</v>
      </c>
      <c r="G9" s="5" t="n">
        <v>3</v>
      </c>
      <c r="H9" s="115" t="n">
        <v>1185</v>
      </c>
      <c r="I9" s="115" t="n">
        <v>1152</v>
      </c>
      <c r="J9" s="115" t="n">
        <v>1212</v>
      </c>
      <c r="K9" s="115" t="n">
        <v>1185</v>
      </c>
      <c r="L9" s="115" t="n">
        <f aca="false">SUM(H9:K9)</f>
        <v>4734</v>
      </c>
      <c r="M9" s="148" t="n">
        <v>0.250316856780735</v>
      </c>
      <c r="N9" s="148" t="n">
        <v>0.243346007604563</v>
      </c>
      <c r="O9" s="148" t="n">
        <v>0.256020278833967</v>
      </c>
      <c r="P9" s="148" t="n">
        <v>0.250316856780735</v>
      </c>
      <c r="Q9" s="149" t="n">
        <v>1</v>
      </c>
      <c r="S9" s="0" t="s">
        <v>118</v>
      </c>
      <c r="T9" s="150" t="n">
        <f aca="false">STDEV($B$2:$E$2)</f>
        <v>18.1383571472171</v>
      </c>
      <c r="U9" s="150" t="n">
        <f aca="false">STDEV($B$3:$E$3)</f>
        <v>31.0322412983658</v>
      </c>
      <c r="V9" s="150" t="n">
        <f aca="false">STDEV($B$4:$E$4)</f>
        <v>17.3108828967984</v>
      </c>
      <c r="W9" s="150" t="n">
        <f aca="false">STDEV($B$5:$E$5)</f>
        <v>40.0707707271356</v>
      </c>
      <c r="X9" s="150" t="n">
        <f aca="false">STDEV($B$6:$E$6)</f>
        <v>24.1867732448956</v>
      </c>
      <c r="Y9" s="150" t="n">
        <f aca="false">STDEV($B$7:$E$7)</f>
        <v>13.1782649338472</v>
      </c>
      <c r="Z9" s="150" t="n">
        <f aca="false">STDEV($B$8:$E$8)</f>
        <v>9.98331942124796</v>
      </c>
      <c r="AA9" s="150" t="n">
        <f aca="false">STDEV($B$9:$E$9)</f>
        <v>8.18535277187245</v>
      </c>
      <c r="AB9" s="150" t="n">
        <f aca="false">STDEV($B$10:$E$10)</f>
        <v>34.6169515314872</v>
      </c>
      <c r="AC9" s="150" t="n">
        <f aca="false">STDEV($B$11:$E$11)</f>
        <v>111.476454913134</v>
      </c>
      <c r="AD9" s="150" t="n">
        <f aca="false">STDEV($B$12:$E$12)</f>
        <v>15.7797338380595</v>
      </c>
      <c r="AE9" s="150" t="n">
        <f aca="false">STDEV($B$13:$E$13)</f>
        <v>32.3779760536902</v>
      </c>
      <c r="AF9" s="150" t="n">
        <f aca="false">STDEV($B$14:$E$14)</f>
        <v>28.5014619508076</v>
      </c>
      <c r="AG9" s="150" t="n">
        <f aca="false">STDEV($B$15:$E$15)</f>
        <v>22.6053091109146</v>
      </c>
      <c r="AH9" s="150" t="n">
        <f aca="false">STDEV($B$16:$E$16)</f>
        <v>5.74456264653803</v>
      </c>
      <c r="AI9" s="150" t="n">
        <f aca="false">STDEV($B$17:$E$17)</f>
        <v>5.25991127935317</v>
      </c>
      <c r="AJ9" s="150" t="n">
        <f aca="false">STDEV($B$18:$E$18)</f>
        <v>10.785793124909</v>
      </c>
      <c r="AK9" s="150" t="n">
        <f aca="false">STDEV($B$19:$E$19)</f>
        <v>10.4721853816033</v>
      </c>
      <c r="AL9" s="150" t="n">
        <f aca="false">STDEV($B$20:$E$20)</f>
        <v>28.5014619508076</v>
      </c>
      <c r="AM9" s="150" t="n">
        <f aca="false">STDEV($B$21:$E$21)</f>
        <v>22.6053091109146</v>
      </c>
      <c r="AN9" s="150" t="n">
        <f aca="false">STDEV($B$22:$E$22)</f>
        <v>5.74456264653803</v>
      </c>
      <c r="AO9" s="150" t="n">
        <f aca="false">STDEV($B$23:$E$23)</f>
        <v>5.25991127935317</v>
      </c>
      <c r="AP9" s="150" t="n">
        <f aca="false">STDEV($B$24:$E$24)</f>
        <v>10.785793124909</v>
      </c>
      <c r="AQ9" s="150" t="n">
        <f aca="false">STDEV($B$25:$E$25)</f>
        <v>10.4721853816033</v>
      </c>
      <c r="AR9" s="150"/>
    </row>
    <row r="10" customFormat="false" ht="12.8" hidden="false" customHeight="false" outlineLevel="0" collapsed="false">
      <c r="A10" s="16" t="s">
        <v>119</v>
      </c>
      <c r="B10" s="26" t="n">
        <v>400</v>
      </c>
      <c r="C10" s="26" t="n">
        <v>416</v>
      </c>
      <c r="D10" s="26" t="n">
        <v>418</v>
      </c>
      <c r="E10" s="26" t="n">
        <v>344</v>
      </c>
      <c r="F10" s="26" t="n">
        <v>1578</v>
      </c>
      <c r="G10" s="5" t="n">
        <v>3</v>
      </c>
      <c r="H10" s="115" t="n">
        <v>1200</v>
      </c>
      <c r="I10" s="115" t="n">
        <v>1248</v>
      </c>
      <c r="J10" s="115" t="n">
        <v>1254</v>
      </c>
      <c r="K10" s="115" t="n">
        <v>1032</v>
      </c>
      <c r="L10" s="115" t="n">
        <f aca="false">SUM(H10:K10)</f>
        <v>4734</v>
      </c>
      <c r="M10" s="148" t="n">
        <v>0.253485424588086</v>
      </c>
      <c r="N10" s="148" t="n">
        <v>0.26362484157161</v>
      </c>
      <c r="O10" s="148" t="n">
        <v>0.26489226869455</v>
      </c>
      <c r="P10" s="148" t="n">
        <v>0.217997465145754</v>
      </c>
      <c r="Q10" s="149" t="n">
        <v>1</v>
      </c>
      <c r="S10" s="0" t="s">
        <v>120</v>
      </c>
      <c r="T10" s="150" t="n">
        <f aca="false">KURT($B$2:$E$2)</f>
        <v>-5.2297742999418</v>
      </c>
      <c r="U10" s="150" t="n">
        <f aca="false">KURT($B$3:$E$3)</f>
        <v>3.95720150231461</v>
      </c>
      <c r="V10" s="150" t="n">
        <f aca="false">KURT($B$4:$E$4)</f>
        <v>3.31027058862833</v>
      </c>
      <c r="W10" s="150" t="n">
        <f aca="false">KURT($B$5:$E$5)</f>
        <v>3.15924669777031</v>
      </c>
      <c r="X10" s="150" t="n">
        <f aca="false">KURT($B$6:$E$6)</f>
        <v>-0.765052231718896</v>
      </c>
      <c r="Y10" s="150" t="n">
        <f aca="false">KURT($B$7:$E$7)</f>
        <v>-4.01680659885574</v>
      </c>
      <c r="Z10" s="150" t="n">
        <f aca="false">KURT($B$8:$E$8)</f>
        <v>-5.02719208957395</v>
      </c>
      <c r="AA10" s="150" t="n">
        <f aca="false">KURT($B$9:$E$9)</f>
        <v>1.57406994876365</v>
      </c>
      <c r="AB10" s="150" t="n">
        <f aca="false">KURT($B$10:$E$10)</f>
        <v>2.80299829194078</v>
      </c>
      <c r="AC10" s="150" t="n">
        <f aca="false">KURT($B$11:$E$11)</f>
        <v>-4.52224053734937</v>
      </c>
      <c r="AD10" s="150" t="n">
        <f aca="false">KURT($B$12:$E$12)</f>
        <v>0.645215399751619</v>
      </c>
      <c r="AE10" s="150" t="n">
        <f aca="false">KURT($B$13:$E$13)</f>
        <v>0.412067505642751</v>
      </c>
      <c r="AF10" s="150" t="n">
        <f aca="false">KURT($B$14:$E$14)</f>
        <v>0.381653111844834</v>
      </c>
      <c r="AG10" s="150" t="n">
        <f aca="false">KURT($B$15:$E$15)</f>
        <v>-4.33900758652119</v>
      </c>
      <c r="AH10" s="150" t="n">
        <f aca="false">KURT($B$16:$E$16)</f>
        <v>3.41230486685032</v>
      </c>
      <c r="AI10" s="150" t="n">
        <f aca="false">KURT($B$17:$E$17)</f>
        <v>2.23486717956162</v>
      </c>
      <c r="AJ10" s="150" t="n">
        <f aca="false">KURT($B$18:$E$18)</f>
        <v>-3.96947479905748</v>
      </c>
      <c r="AK10" s="150" t="n">
        <f aca="false">KURT($B$19:$E$19)</f>
        <v>2.13296255577831</v>
      </c>
      <c r="AL10" s="150" t="n">
        <f aca="false">KURT($B$20:$E$20)</f>
        <v>0.381653111844834</v>
      </c>
      <c r="AM10" s="150" t="n">
        <f aca="false">KURT($B$21:$E$21)</f>
        <v>-4.33900758652119</v>
      </c>
      <c r="AN10" s="150" t="n">
        <f aca="false">KURT($B$22:$E$22)</f>
        <v>3.41230486685032</v>
      </c>
      <c r="AO10" s="150" t="n">
        <f aca="false">KURT($B$23:$E$23)</f>
        <v>2.23486717956161</v>
      </c>
      <c r="AP10" s="150" t="n">
        <f aca="false">KURT($B$24:$E$24)</f>
        <v>-3.96947479905748</v>
      </c>
      <c r="AQ10" s="150" t="n">
        <f aca="false">KURT($B$25:$E$25)</f>
        <v>2.13296255577831</v>
      </c>
      <c r="AR10" s="150"/>
    </row>
    <row r="11" customFormat="false" ht="12.8" hidden="false" customHeight="false" outlineLevel="0" collapsed="false">
      <c r="A11" s="16" t="s">
        <v>121</v>
      </c>
      <c r="B11" s="26" t="n">
        <v>279</v>
      </c>
      <c r="C11" s="26" t="n">
        <v>322</v>
      </c>
      <c r="D11" s="26" t="n">
        <v>511</v>
      </c>
      <c r="E11" s="26" t="n">
        <v>466</v>
      </c>
      <c r="F11" s="26" t="n">
        <v>1578</v>
      </c>
      <c r="G11" s="5" t="n">
        <v>3</v>
      </c>
      <c r="H11" s="115" t="n">
        <v>837</v>
      </c>
      <c r="I11" s="115" t="n">
        <v>966</v>
      </c>
      <c r="J11" s="115" t="n">
        <v>1533</v>
      </c>
      <c r="K11" s="115" t="n">
        <v>1398</v>
      </c>
      <c r="L11" s="115" t="n">
        <f aca="false">SUM(H11:K11)</f>
        <v>4734</v>
      </c>
      <c r="M11" s="148" t="n">
        <v>0.17680608365019</v>
      </c>
      <c r="N11" s="148" t="n">
        <v>0.204055766793409</v>
      </c>
      <c r="O11" s="148" t="n">
        <v>0.32382762991128</v>
      </c>
      <c r="P11" s="148" t="n">
        <v>0.29531051964512</v>
      </c>
      <c r="Q11" s="149" t="n">
        <v>1</v>
      </c>
      <c r="S11" s="0" t="s">
        <v>122</v>
      </c>
      <c r="T11" s="150" t="n">
        <f aca="false">SKEW($B$2:$E$2)</f>
        <v>0.0519478821854685</v>
      </c>
      <c r="U11" s="150" t="n">
        <f aca="false">SKEW($B$3:$E$3)</f>
        <v>-1.98768250084155</v>
      </c>
      <c r="V11" s="150" t="n">
        <f aca="false">SKEW($B$4:$E$4)</f>
        <v>-1.78930307613173</v>
      </c>
      <c r="W11" s="150" t="n">
        <f aca="false">SKEW($B$5:$E$5)</f>
        <v>1.6729794320854</v>
      </c>
      <c r="X11" s="150" t="n">
        <f aca="false">SKEW($B$6:$E$6)</f>
        <v>-0.496845688981274</v>
      </c>
      <c r="Y11" s="150" t="n">
        <f aca="false">SKEW($B$7:$E$7)</f>
        <v>0.115353087716377</v>
      </c>
      <c r="Z11" s="150" t="n">
        <f aca="false">SKEW($B$8:$E$8)</f>
        <v>0.102512133294993</v>
      </c>
      <c r="AA11" s="150" t="n">
        <f aca="false">SKEW($B$9:$E$9)</f>
        <v>-0.364684908526284</v>
      </c>
      <c r="AB11" s="150" t="n">
        <f aca="false">SKEW($B$10:$E$10)</f>
        <v>-1.69878262923626</v>
      </c>
      <c r="AC11" s="150" t="n">
        <f aca="false">SKEW($B$11:$E$11)</f>
        <v>0.0119423851650467</v>
      </c>
      <c r="AD11" s="150" t="n">
        <f aca="false">SKEW($B$12:$E$12)</f>
        <v>-1.0653693625283</v>
      </c>
      <c r="AE11" s="150" t="n">
        <f aca="false">SKEW($B$13:$E$13)</f>
        <v>1.18787688337287</v>
      </c>
      <c r="AF11" s="150" t="n">
        <f aca="false">SKEW($B$14:$E$14)</f>
        <v>1.00135243083567</v>
      </c>
      <c r="AG11" s="150" t="n">
        <f aca="false">SKEW($B$15:$E$15)</f>
        <v>-0.26317354673573</v>
      </c>
      <c r="AH11" s="150" t="n">
        <f aca="false">SKEW($B$16:$E$16)</f>
        <v>1.8462781692271</v>
      </c>
      <c r="AI11" s="150" t="n">
        <f aca="false">SKEW($B$17:$E$17)</f>
        <v>-1.44305883553164</v>
      </c>
      <c r="AJ11" s="150" t="n">
        <f aca="false">SKEW($B$18:$E$18)</f>
        <v>-0.344292441520563</v>
      </c>
      <c r="AK11" s="150" t="n">
        <f aca="false">SKEW($B$19:$E$19)</f>
        <v>1.08668236810607</v>
      </c>
      <c r="AL11" s="150" t="n">
        <f aca="false">SKEW($B$20:$E$20)</f>
        <v>1.00135243083567</v>
      </c>
      <c r="AM11" s="150" t="n">
        <f aca="false">SKEW($B$21:$E$21)</f>
        <v>-0.263173546735729</v>
      </c>
      <c r="AN11" s="150" t="n">
        <f aca="false">SKEW($B$22:$E$22)</f>
        <v>1.8462781692271</v>
      </c>
      <c r="AO11" s="150" t="n">
        <f aca="false">SKEW($B$23:$E$23)</f>
        <v>-1.44305883553164</v>
      </c>
      <c r="AP11" s="150" t="n">
        <f aca="false">SKEW($B$24:$E$24)</f>
        <v>-0.344292441520563</v>
      </c>
      <c r="AQ11" s="150" t="n">
        <f aca="false">SKEW($B$25:$E$25)</f>
        <v>1.08668236810607</v>
      </c>
      <c r="AR11" s="150"/>
    </row>
    <row r="12" customFormat="false" ht="12.8" hidden="false" customHeight="false" outlineLevel="0" collapsed="false">
      <c r="A12" s="16" t="s">
        <v>123</v>
      </c>
      <c r="B12" s="26" t="n">
        <v>403</v>
      </c>
      <c r="C12" s="26" t="n">
        <v>409</v>
      </c>
      <c r="D12" s="26" t="n">
        <v>393</v>
      </c>
      <c r="E12" s="26" t="n">
        <v>373</v>
      </c>
      <c r="F12" s="26" t="n">
        <v>1578</v>
      </c>
      <c r="G12" s="5" t="n">
        <v>1</v>
      </c>
      <c r="H12" s="115" t="n">
        <v>403</v>
      </c>
      <c r="I12" s="115" t="n">
        <v>409</v>
      </c>
      <c r="J12" s="115" t="n">
        <v>393</v>
      </c>
      <c r="K12" s="115" t="n">
        <v>373</v>
      </c>
      <c r="L12" s="115" t="n">
        <f aca="false">SUM(H12:K12)</f>
        <v>1578</v>
      </c>
      <c r="M12" s="148" t="n">
        <v>0.255386565272497</v>
      </c>
      <c r="N12" s="148" t="n">
        <v>0.259188846641318</v>
      </c>
      <c r="O12" s="148" t="n">
        <v>0.249049429657795</v>
      </c>
      <c r="P12" s="148" t="n">
        <v>0.23637515842839</v>
      </c>
      <c r="Q12" s="149" t="n">
        <v>1</v>
      </c>
      <c r="S12" s="0" t="s">
        <v>124</v>
      </c>
      <c r="T12" s="150" t="n">
        <f aca="false">MAX($B$2:$E$2)-MIN($B$2:$E$2)</f>
        <v>36</v>
      </c>
      <c r="U12" s="150" t="n">
        <f aca="false">MAX($B$3:$E$3)-MIN($B$3:$E$3)</f>
        <v>63</v>
      </c>
      <c r="V12" s="150" t="n">
        <f aca="false">MAX($B$4:$E$4)-MIN($B$4:$E$4)</f>
        <v>38</v>
      </c>
      <c r="W12" s="150" t="n">
        <f aca="false">MAX($B$5:$E$5)-MIN($B$5:$E$5)</f>
        <v>91</v>
      </c>
      <c r="X12" s="150" t="n">
        <f aca="false">MAX($B$6:$E$6)-MIN($B$6:$E$6)</f>
        <v>56</v>
      </c>
      <c r="Y12" s="150" t="n">
        <f aca="false">MAX($B$7:$E$7)-MIN($B$7:$E$7)</f>
        <v>28</v>
      </c>
      <c r="Z12" s="150" t="n">
        <f aca="false">MAX($B$8:$E$8)-MIN($B$8:$E$8)</f>
        <v>20</v>
      </c>
      <c r="AA12" s="150" t="n">
        <f aca="false">MAX($B$9:$E$9)-MIN($B$9:$E$9)</f>
        <v>20</v>
      </c>
      <c r="AB12" s="150" t="n">
        <f aca="false">MAX($B$10:$E$10)-MIN($B$10:$E$10)</f>
        <v>74</v>
      </c>
      <c r="AC12" s="150" t="n">
        <f aca="false">MAX($B$11:$E$11)-MIN($B$11:$E$11)</f>
        <v>232</v>
      </c>
      <c r="AD12" s="150" t="n">
        <f aca="false">MAX($B$12:$E$12)-MIN($B$12:$E$12)</f>
        <v>36</v>
      </c>
      <c r="AE12" s="150" t="n">
        <f aca="false">MAX($B$13:$E$13)-MIN($B$13:$E$13)</f>
        <v>69</v>
      </c>
      <c r="AF12" s="150" t="n">
        <f aca="false">MAX($B$14:$E$14)-MIN($B$14:$E$14)</f>
        <v>65</v>
      </c>
      <c r="AG12" s="150" t="n">
        <f aca="false">MAX($B$15:$E$15)-MIN($B$15:$E$15)</f>
        <v>46</v>
      </c>
      <c r="AH12" s="150" t="n">
        <f aca="false">MAX($B$16:$E$16)-MIN($B$16:$E$16)</f>
        <v>12</v>
      </c>
      <c r="AI12" s="150" t="n">
        <f aca="false">MAX($B$17:$E$17)-MIN($B$17:$E$17)</f>
        <v>12</v>
      </c>
      <c r="AJ12" s="150" t="n">
        <f aca="false">MAX($B$18:$E$18)-MIN($B$18:$E$18)</f>
        <v>22</v>
      </c>
      <c r="AK12" s="150" t="n">
        <f aca="false">MAX($B$19:$E$19)-MIN($B$19:$E$19)</f>
        <v>25</v>
      </c>
      <c r="AL12" s="150" t="n">
        <f aca="false">MAX($B$20:$E$20)-MIN($B$20:$E$20)</f>
        <v>65</v>
      </c>
      <c r="AM12" s="150" t="n">
        <f aca="false">MAX($B$21:$E$21)-MIN($B$21:$E$21)</f>
        <v>46</v>
      </c>
      <c r="AN12" s="150" t="n">
        <f aca="false">MAX($B$22:$E$22)-MIN($B$22:$E$22)</f>
        <v>12</v>
      </c>
      <c r="AO12" s="150" t="n">
        <f aca="false">MAX($B$23:$E$23)-MIN($B$23:$E$23)</f>
        <v>12</v>
      </c>
      <c r="AP12" s="150" t="n">
        <f aca="false">MAX($B$24:$E$24)-MIN($B$24:$E$24)</f>
        <v>22</v>
      </c>
      <c r="AQ12" s="150" t="n">
        <f aca="false">MAX($B$25:$E$25)-MIN($B$25:$E$25)</f>
        <v>25</v>
      </c>
      <c r="AR12" s="150"/>
    </row>
    <row r="13" customFormat="false" ht="12.8" hidden="false" customHeight="false" outlineLevel="0" collapsed="false">
      <c r="A13" s="16" t="s">
        <v>125</v>
      </c>
      <c r="B13" s="26" t="n">
        <v>439</v>
      </c>
      <c r="C13" s="26" t="n">
        <v>370</v>
      </c>
      <c r="D13" s="26" t="n">
        <v>371</v>
      </c>
      <c r="E13" s="26" t="n">
        <v>398</v>
      </c>
      <c r="F13" s="26" t="n">
        <v>1578</v>
      </c>
      <c r="G13" s="5" t="n">
        <v>0.1</v>
      </c>
      <c r="H13" s="115" t="n">
        <v>43.9</v>
      </c>
      <c r="I13" s="115" t="n">
        <v>37</v>
      </c>
      <c r="J13" s="115" t="n">
        <v>37.1</v>
      </c>
      <c r="K13" s="115" t="n">
        <v>39.8</v>
      </c>
      <c r="L13" s="115" t="n">
        <f aca="false">SUM(H13:K13)</f>
        <v>157.8</v>
      </c>
      <c r="M13" s="148" t="n">
        <v>0.278200253485425</v>
      </c>
      <c r="N13" s="148" t="n">
        <v>0.23447401774398</v>
      </c>
      <c r="O13" s="148" t="n">
        <v>0.23510773130545</v>
      </c>
      <c r="P13" s="148" t="n">
        <v>0.252217997465146</v>
      </c>
      <c r="Q13" s="149" t="n">
        <v>1</v>
      </c>
      <c r="S13" s="0" t="s">
        <v>126</v>
      </c>
      <c r="T13" s="150" t="n">
        <f aca="false">MIN($B$2:$E$2)</f>
        <v>377</v>
      </c>
      <c r="U13" s="150" t="n">
        <f aca="false">MIN($B$3:$E$3)</f>
        <v>348</v>
      </c>
      <c r="V13" s="150" t="n">
        <f aca="false">MIN($B$4:$E$4)</f>
        <v>369</v>
      </c>
      <c r="W13" s="150" t="n">
        <f aca="false">MIN($B$5:$E$5)</f>
        <v>362</v>
      </c>
      <c r="X13" s="150" t="n">
        <f aca="false">MIN($B$6:$E$6)</f>
        <v>364</v>
      </c>
      <c r="Y13" s="150" t="n">
        <f aca="false">MIN($B$7:$E$7)</f>
        <v>381</v>
      </c>
      <c r="Z13" s="150" t="n">
        <f aca="false">MIN($B$8:$E$8)</f>
        <v>385</v>
      </c>
      <c r="AA13" s="150" t="n">
        <f aca="false">MIN($B$9:$E$9)</f>
        <v>384</v>
      </c>
      <c r="AB13" s="150" t="n">
        <f aca="false">MIN($B$10:$E$10)</f>
        <v>344</v>
      </c>
      <c r="AC13" s="150" t="n">
        <f aca="false">MIN($B$11:$E$11)</f>
        <v>279</v>
      </c>
      <c r="AD13" s="150" t="n">
        <f aca="false">MIN($B$12:$E$12)</f>
        <v>373</v>
      </c>
      <c r="AE13" s="150" t="n">
        <f aca="false">MIN($B$13:$E$13)</f>
        <v>370</v>
      </c>
      <c r="AF13" s="150" t="n">
        <f aca="false">MIN($B$14:$E$14)</f>
        <v>368</v>
      </c>
      <c r="AG13" s="150" t="n">
        <f aca="false">MIN($B$15:$E$15)</f>
        <v>369</v>
      </c>
      <c r="AH13" s="150" t="n">
        <f aca="false">MIN($B$16:$E$16)</f>
        <v>391</v>
      </c>
      <c r="AI13" s="150" t="n">
        <f aca="false">MIN($B$17:$E$17)</f>
        <v>387</v>
      </c>
      <c r="AJ13" s="150" t="n">
        <f aca="false">MIN($B$18:$E$18)</f>
        <v>382</v>
      </c>
      <c r="AK13" s="150" t="n">
        <f aca="false">MIN($B$19:$E$19)</f>
        <v>384</v>
      </c>
      <c r="AL13" s="150" t="n">
        <f aca="false">MIN($B$20:$E$20)</f>
        <v>368</v>
      </c>
      <c r="AM13" s="150" t="n">
        <f aca="false">MIN($B$21:$E$21)</f>
        <v>369</v>
      </c>
      <c r="AN13" s="150" t="n">
        <f aca="false">MIN($B$22:$E$22)</f>
        <v>391</v>
      </c>
      <c r="AO13" s="150" t="n">
        <f aca="false">MIN($B$23:$E$23)</f>
        <v>387</v>
      </c>
      <c r="AP13" s="150" t="n">
        <f aca="false">MIN($B$24:$E$24)</f>
        <v>382</v>
      </c>
      <c r="AQ13" s="150" t="n">
        <f aca="false">MIN($B$25:$E$25)</f>
        <v>384</v>
      </c>
      <c r="AR13" s="150"/>
    </row>
    <row r="14" customFormat="false" ht="12.8" hidden="false" customHeight="false" outlineLevel="0" collapsed="false">
      <c r="A14" s="16" t="s">
        <v>127</v>
      </c>
      <c r="B14" s="26" t="n">
        <v>433</v>
      </c>
      <c r="C14" s="26" t="n">
        <v>368</v>
      </c>
      <c r="D14" s="26" t="n">
        <v>379</v>
      </c>
      <c r="E14" s="26" t="n">
        <v>398</v>
      </c>
      <c r="F14" s="26" t="n">
        <v>1578</v>
      </c>
      <c r="G14" s="5" t="n">
        <v>10</v>
      </c>
      <c r="H14" s="115" t="n">
        <v>4330</v>
      </c>
      <c r="I14" s="115" t="n">
        <v>3680</v>
      </c>
      <c r="J14" s="115" t="n">
        <v>3790</v>
      </c>
      <c r="K14" s="115" t="n">
        <v>3980</v>
      </c>
      <c r="L14" s="115" t="n">
        <f aca="false">SUM(H14:K14)</f>
        <v>15780</v>
      </c>
      <c r="M14" s="148" t="n">
        <v>0.274397972116603</v>
      </c>
      <c r="N14" s="148" t="n">
        <v>0.233206590621039</v>
      </c>
      <c r="O14" s="148" t="n">
        <v>0.240177439797212</v>
      </c>
      <c r="P14" s="148" t="n">
        <v>0.252217997465146</v>
      </c>
      <c r="Q14" s="149" t="n">
        <v>1</v>
      </c>
      <c r="S14" s="0" t="s">
        <v>128</v>
      </c>
      <c r="T14" s="150" t="n">
        <f aca="false">MAX($B$2:$E$2)</f>
        <v>413</v>
      </c>
      <c r="U14" s="150" t="n">
        <f aca="false">MAX($B$3:$E$3)</f>
        <v>411</v>
      </c>
      <c r="V14" s="150" t="n">
        <f aca="false">MAX($B$4:$E$4)</f>
        <v>407</v>
      </c>
      <c r="W14" s="150" t="n">
        <f aca="false">MAX($B$5:$E$5)</f>
        <v>453</v>
      </c>
      <c r="X14" s="150" t="n">
        <f aca="false">MAX($B$6:$E$6)</f>
        <v>420</v>
      </c>
      <c r="Y14" s="150" t="n">
        <f aca="false">MAX($B$7:$E$7)</f>
        <v>409</v>
      </c>
      <c r="Z14" s="150" t="n">
        <f aca="false">MAX($B$8:$E$8)</f>
        <v>405</v>
      </c>
      <c r="AA14" s="150" t="n">
        <f aca="false">MAX($B$9:$E$9)</f>
        <v>404</v>
      </c>
      <c r="AB14" s="150" t="n">
        <f aca="false">MAX($B$10:$E$10)</f>
        <v>418</v>
      </c>
      <c r="AC14" s="150" t="n">
        <f aca="false">MAX($B$11:$E$11)</f>
        <v>511</v>
      </c>
      <c r="AD14" s="150" t="n">
        <f aca="false">MAX($B$12:$E$12)</f>
        <v>409</v>
      </c>
      <c r="AE14" s="150" t="n">
        <f aca="false">MAX($B$13:$E$13)</f>
        <v>439</v>
      </c>
      <c r="AF14" s="150" t="n">
        <f aca="false">MAX($B$14:$E$14)</f>
        <v>433</v>
      </c>
      <c r="AG14" s="150" t="n">
        <f aca="false">MAX($B$15:$E$15)</f>
        <v>415</v>
      </c>
      <c r="AH14" s="150" t="n">
        <f aca="false">MAX($B$16:$E$16)</f>
        <v>403</v>
      </c>
      <c r="AI14" s="150" t="n">
        <f aca="false">MAX($B$17:$E$17)</f>
        <v>399</v>
      </c>
      <c r="AJ14" s="150" t="n">
        <f aca="false">MAX($B$18:$E$18)</f>
        <v>404</v>
      </c>
      <c r="AK14" s="150" t="n">
        <f aca="false">MAX($B$19:$E$19)</f>
        <v>409</v>
      </c>
      <c r="AL14" s="150" t="n">
        <f aca="false">MAX($B$20:$E$20)</f>
        <v>433</v>
      </c>
      <c r="AM14" s="150" t="n">
        <f aca="false">MAX($B$21:$E$21)</f>
        <v>415</v>
      </c>
      <c r="AN14" s="150" t="n">
        <f aca="false">MAX($B$22:$E$22)</f>
        <v>403</v>
      </c>
      <c r="AO14" s="150" t="n">
        <f aca="false">MAX($B$23:$E$23)</f>
        <v>399</v>
      </c>
      <c r="AP14" s="150" t="n">
        <f aca="false">MAX($B$24:$E$24)</f>
        <v>404</v>
      </c>
      <c r="AQ14" s="150" t="n">
        <f aca="false">MAX($B$25:$E$25)</f>
        <v>409</v>
      </c>
      <c r="AR14" s="150"/>
    </row>
    <row r="15" customFormat="false" ht="12.8" hidden="false" customHeight="false" outlineLevel="0" collapsed="false">
      <c r="A15" s="16" t="s">
        <v>129</v>
      </c>
      <c r="B15" s="26" t="n">
        <v>412</v>
      </c>
      <c r="C15" s="26" t="n">
        <v>415</v>
      </c>
      <c r="D15" s="26" t="n">
        <v>369</v>
      </c>
      <c r="E15" s="26" t="n">
        <v>382</v>
      </c>
      <c r="F15" s="26" t="n">
        <v>1578</v>
      </c>
      <c r="G15" s="5" t="n">
        <v>0.1</v>
      </c>
      <c r="H15" s="115" t="n">
        <v>41.2</v>
      </c>
      <c r="I15" s="115" t="n">
        <v>41.5</v>
      </c>
      <c r="J15" s="115" t="n">
        <v>36.9</v>
      </c>
      <c r="K15" s="115" t="n">
        <v>38.2</v>
      </c>
      <c r="L15" s="115" t="n">
        <f aca="false">SUM(H15:K15)</f>
        <v>157.8</v>
      </c>
      <c r="M15" s="148" t="n">
        <v>0.261089987325729</v>
      </c>
      <c r="N15" s="148" t="n">
        <v>0.262991128010139</v>
      </c>
      <c r="O15" s="148" t="n">
        <v>0.233840304182509</v>
      </c>
      <c r="P15" s="148" t="n">
        <v>0.242078580481622</v>
      </c>
      <c r="Q15" s="149" t="n">
        <v>1</v>
      </c>
      <c r="S15" s="0" t="s">
        <v>130</v>
      </c>
      <c r="T15" s="150" t="n">
        <f aca="false">SUM($B$2:$E$2)</f>
        <v>1578</v>
      </c>
      <c r="U15" s="150" t="n">
        <f aca="false">SUM($B$3:$E$3)</f>
        <v>1578</v>
      </c>
      <c r="V15" s="150" t="n">
        <f aca="false">SUM($B$4:$E$4)</f>
        <v>1578</v>
      </c>
      <c r="W15" s="150" t="n">
        <f aca="false">SUM($B$5:$E$5)</f>
        <v>1578</v>
      </c>
      <c r="X15" s="150" t="n">
        <f aca="false">SUM($B$6:$E$6)</f>
        <v>1578</v>
      </c>
      <c r="Y15" s="150" t="n">
        <f aca="false">SUM($B$7:$E$7)</f>
        <v>1578</v>
      </c>
      <c r="Z15" s="150" t="n">
        <f aca="false">SUM($B$8:$E$8)</f>
        <v>1578</v>
      </c>
      <c r="AA15" s="150" t="n">
        <f aca="false">SUM($B$9:$E$9)</f>
        <v>1578</v>
      </c>
      <c r="AB15" s="150" t="n">
        <f aca="false">SUM($B$10:$E$10)</f>
        <v>1578</v>
      </c>
      <c r="AC15" s="150" t="n">
        <f aca="false">SUM($B$11:$E$11)</f>
        <v>1578</v>
      </c>
      <c r="AD15" s="150" t="n">
        <f aca="false">SUM($B$12:$E$12)</f>
        <v>1578</v>
      </c>
      <c r="AE15" s="150" t="n">
        <f aca="false">SUM($B$13:$E$13)</f>
        <v>1578</v>
      </c>
      <c r="AF15" s="150" t="n">
        <f aca="false">SUM($B$14:$E$14)</f>
        <v>1578</v>
      </c>
      <c r="AG15" s="150" t="n">
        <f aca="false">SUM($B$15:$E$15)</f>
        <v>1578</v>
      </c>
      <c r="AH15" s="150" t="n">
        <f aca="false">SUM($B$16:$E$16)</f>
        <v>1578</v>
      </c>
      <c r="AI15" s="150" t="n">
        <f aca="false">SUM($B$17:$E$17)</f>
        <v>1578</v>
      </c>
      <c r="AJ15" s="150" t="n">
        <f aca="false">SUM($B$18:$E$18)</f>
        <v>1578</v>
      </c>
      <c r="AK15" s="150" t="n">
        <f aca="false">SUM($B$19:$E$19)</f>
        <v>1578</v>
      </c>
      <c r="AL15" s="150" t="n">
        <f aca="false">SUM($B$20:$E$20)</f>
        <v>1578</v>
      </c>
      <c r="AM15" s="150" t="n">
        <f aca="false">SUM($B$21:$E$21)</f>
        <v>1578</v>
      </c>
      <c r="AN15" s="150" t="n">
        <f aca="false">SUM($B$22:$E$22)</f>
        <v>1578</v>
      </c>
      <c r="AO15" s="150" t="n">
        <f aca="false">SUM($B$23:$E$23)</f>
        <v>1578</v>
      </c>
      <c r="AP15" s="150" t="n">
        <f aca="false">SUM($B$24:$E$24)</f>
        <v>1578</v>
      </c>
      <c r="AQ15" s="150" t="n">
        <f aca="false">SUM($B$25:$E$25)</f>
        <v>1578</v>
      </c>
      <c r="AR15" s="150"/>
    </row>
    <row r="16" customFormat="false" ht="12.8" hidden="false" customHeight="false" outlineLevel="0" collapsed="false">
      <c r="A16" s="16" t="s">
        <v>131</v>
      </c>
      <c r="B16" s="26" t="n">
        <v>393</v>
      </c>
      <c r="C16" s="26" t="n">
        <v>391</v>
      </c>
      <c r="D16" s="26" t="n">
        <v>403</v>
      </c>
      <c r="E16" s="26" t="n">
        <v>391</v>
      </c>
      <c r="F16" s="26" t="n">
        <v>1578</v>
      </c>
      <c r="G16" s="5" t="n">
        <v>0.1</v>
      </c>
      <c r="H16" s="115" t="n">
        <v>39.3</v>
      </c>
      <c r="I16" s="115" t="n">
        <v>39.1</v>
      </c>
      <c r="J16" s="115" t="n">
        <v>40.3</v>
      </c>
      <c r="K16" s="115" t="n">
        <v>39.1</v>
      </c>
      <c r="L16" s="115" t="n">
        <f aca="false">SUM(H16:K16)</f>
        <v>157.8</v>
      </c>
      <c r="M16" s="148" t="n">
        <v>0.249049429657795</v>
      </c>
      <c r="N16" s="148" t="n">
        <v>0.247782002534854</v>
      </c>
      <c r="O16" s="148" t="n">
        <v>0.255386565272497</v>
      </c>
      <c r="P16" s="148" t="n">
        <v>0.247782002534854</v>
      </c>
      <c r="Q16" s="149" t="n">
        <v>1</v>
      </c>
      <c r="S16" s="0" t="s">
        <v>132</v>
      </c>
      <c r="T16" s="150" t="n">
        <f aca="false">COUNT($B$2:$E$2)</f>
        <v>4</v>
      </c>
      <c r="U16" s="150" t="n">
        <f aca="false">COUNT($B$3:$E$3)</f>
        <v>4</v>
      </c>
      <c r="V16" s="150" t="n">
        <f aca="false">COUNT($B$4:$E$4)</f>
        <v>4</v>
      </c>
      <c r="W16" s="150" t="n">
        <f aca="false">COUNT($B$5:$E$5)</f>
        <v>4</v>
      </c>
      <c r="X16" s="150" t="n">
        <f aca="false">COUNT($B$6:$E$6)</f>
        <v>4</v>
      </c>
      <c r="Y16" s="150" t="n">
        <f aca="false">COUNT($B$7:$E$7)</f>
        <v>4</v>
      </c>
      <c r="Z16" s="150" t="n">
        <f aca="false">COUNT($B$8:$E$8)</f>
        <v>4</v>
      </c>
      <c r="AA16" s="150" t="n">
        <f aca="false">COUNT($B$9:$E$9)</f>
        <v>4</v>
      </c>
      <c r="AB16" s="150" t="n">
        <f aca="false">COUNT($B$10:$E$10)</f>
        <v>4</v>
      </c>
      <c r="AC16" s="150" t="n">
        <f aca="false">COUNT($B$11:$E$11)</f>
        <v>4</v>
      </c>
      <c r="AD16" s="150" t="n">
        <f aca="false">COUNT($B$12:$E$12)</f>
        <v>4</v>
      </c>
      <c r="AE16" s="150" t="n">
        <f aca="false">COUNT($B$13:$E$13)</f>
        <v>4</v>
      </c>
      <c r="AF16" s="150" t="n">
        <f aca="false">COUNT($B$14:$E$14)</f>
        <v>4</v>
      </c>
      <c r="AG16" s="150" t="n">
        <f aca="false">COUNT($B$15:$E$15)</f>
        <v>4</v>
      </c>
      <c r="AH16" s="150" t="n">
        <f aca="false">COUNT($B$16:$E$16)</f>
        <v>4</v>
      </c>
      <c r="AI16" s="150" t="n">
        <f aca="false">COUNT($B$17:$E$17)</f>
        <v>4</v>
      </c>
      <c r="AJ16" s="150" t="n">
        <f aca="false">COUNT($B$18:$E$18)</f>
        <v>4</v>
      </c>
      <c r="AK16" s="150" t="n">
        <f aca="false">COUNT($B$19:$E$19)</f>
        <v>4</v>
      </c>
      <c r="AL16" s="150" t="n">
        <f aca="false">COUNT($B$20:$E$20)</f>
        <v>4</v>
      </c>
      <c r="AM16" s="150" t="n">
        <f aca="false">COUNT($B$21:$E$21)</f>
        <v>4</v>
      </c>
      <c r="AN16" s="150" t="n">
        <f aca="false">COUNT($B$22:$E$22)</f>
        <v>4</v>
      </c>
      <c r="AO16" s="150" t="n">
        <f aca="false">COUNT($B$23:$E$23)</f>
        <v>4</v>
      </c>
      <c r="AP16" s="150" t="n">
        <f aca="false">COUNT($B$24:$E$24)</f>
        <v>4</v>
      </c>
      <c r="AQ16" s="150" t="n">
        <f aca="false">COUNT($B$25:$E$25)</f>
        <v>4</v>
      </c>
      <c r="AR16" s="150"/>
    </row>
    <row r="17" customFormat="false" ht="12.8" hidden="false" customHeight="false" outlineLevel="0" collapsed="false">
      <c r="A17" s="16" t="s">
        <v>133</v>
      </c>
      <c r="B17" s="26" t="n">
        <v>395</v>
      </c>
      <c r="C17" s="26" t="n">
        <v>387</v>
      </c>
      <c r="D17" s="26" t="n">
        <v>399</v>
      </c>
      <c r="E17" s="26" t="n">
        <v>397</v>
      </c>
      <c r="F17" s="26" t="n">
        <v>1578</v>
      </c>
      <c r="G17" s="5" t="n">
        <v>0.1</v>
      </c>
      <c r="H17" s="115" t="n">
        <v>39.5</v>
      </c>
      <c r="I17" s="115" t="n">
        <v>38.7</v>
      </c>
      <c r="J17" s="115" t="n">
        <v>39.9</v>
      </c>
      <c r="K17" s="115" t="n">
        <v>39.7</v>
      </c>
      <c r="L17" s="115" t="n">
        <f aca="false">SUM(H17:K17)</f>
        <v>157.8</v>
      </c>
      <c r="M17" s="148" t="n">
        <v>0.250316856780735</v>
      </c>
      <c r="N17" s="148" t="n">
        <v>0.245247148288973</v>
      </c>
      <c r="O17" s="148" t="n">
        <v>0.252851711026616</v>
      </c>
      <c r="P17" s="148" t="n">
        <v>0.251584283903676</v>
      </c>
      <c r="Q17" s="149" t="n">
        <v>1</v>
      </c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</row>
    <row r="18" customFormat="false" ht="12.8" hidden="false" customHeight="false" outlineLevel="0" collapsed="false">
      <c r="A18" s="16" t="s">
        <v>134</v>
      </c>
      <c r="B18" s="26" t="n">
        <v>389</v>
      </c>
      <c r="C18" s="26" t="n">
        <v>382</v>
      </c>
      <c r="D18" s="26" t="n">
        <v>404</v>
      </c>
      <c r="E18" s="26" t="n">
        <v>403</v>
      </c>
      <c r="F18" s="26" t="n">
        <v>1578</v>
      </c>
      <c r="G18" s="5" t="n">
        <v>0.1</v>
      </c>
      <c r="H18" s="115" t="n">
        <v>38.9</v>
      </c>
      <c r="I18" s="115" t="n">
        <v>38.2</v>
      </c>
      <c r="J18" s="115" t="n">
        <v>40.4</v>
      </c>
      <c r="K18" s="115" t="n">
        <v>40.3</v>
      </c>
      <c r="L18" s="115" t="n">
        <f aca="false">SUM(H18:K18)</f>
        <v>157.8</v>
      </c>
      <c r="M18" s="148" t="n">
        <v>0.246514575411914</v>
      </c>
      <c r="N18" s="148" t="n">
        <v>0.242078580481622</v>
      </c>
      <c r="O18" s="148" t="n">
        <v>0.256020278833967</v>
      </c>
      <c r="P18" s="148" t="n">
        <v>0.255386565272497</v>
      </c>
      <c r="Q18" s="149" t="n">
        <v>1</v>
      </c>
    </row>
    <row r="19" customFormat="false" ht="12.8" hidden="false" customHeight="false" outlineLevel="0" collapsed="false">
      <c r="A19" s="16" t="s">
        <v>135</v>
      </c>
      <c r="B19" s="26" t="n">
        <v>393</v>
      </c>
      <c r="C19" s="26" t="n">
        <v>409</v>
      </c>
      <c r="D19" s="26" t="n">
        <v>384</v>
      </c>
      <c r="E19" s="26" t="n">
        <v>392</v>
      </c>
      <c r="F19" s="26" t="n">
        <v>1578</v>
      </c>
      <c r="G19" s="5" t="n">
        <v>0.1</v>
      </c>
      <c r="H19" s="115" t="n">
        <v>39.3</v>
      </c>
      <c r="I19" s="115" t="n">
        <v>40.9</v>
      </c>
      <c r="J19" s="115" t="n">
        <v>38.4</v>
      </c>
      <c r="K19" s="115" t="n">
        <v>39.2</v>
      </c>
      <c r="L19" s="115" t="n">
        <f aca="false">SUM(H19:K19)</f>
        <v>157.8</v>
      </c>
      <c r="M19" s="148" t="n">
        <v>0.249049429657795</v>
      </c>
      <c r="N19" s="148" t="n">
        <v>0.259188846641318</v>
      </c>
      <c r="O19" s="148" t="n">
        <v>0.243346007604563</v>
      </c>
      <c r="P19" s="148" t="n">
        <v>0.248415716096324</v>
      </c>
      <c r="Q19" s="149" t="n">
        <v>1</v>
      </c>
      <c r="S19" s="0" t="s">
        <v>136</v>
      </c>
      <c r="T19" s="0" t="n">
        <f aca="false">F2</f>
        <v>1578</v>
      </c>
    </row>
    <row r="20" customFormat="false" ht="12.8" hidden="false" customHeight="false" outlineLevel="0" collapsed="false">
      <c r="A20" s="16" t="s">
        <v>137</v>
      </c>
      <c r="B20" s="26" t="n">
        <v>379</v>
      </c>
      <c r="C20" s="26" t="n">
        <v>398</v>
      </c>
      <c r="D20" s="26" t="n">
        <v>433</v>
      </c>
      <c r="E20" s="26" t="n">
        <v>368</v>
      </c>
      <c r="F20" s="26" t="n">
        <v>1578</v>
      </c>
      <c r="G20" s="5" t="n">
        <v>0.1</v>
      </c>
      <c r="H20" s="115" t="n">
        <v>37.9</v>
      </c>
      <c r="I20" s="115" t="n">
        <v>39.8</v>
      </c>
      <c r="J20" s="115" t="n">
        <v>43.3</v>
      </c>
      <c r="K20" s="115" t="n">
        <v>36.8</v>
      </c>
      <c r="L20" s="115" t="n">
        <f aca="false">SUM(H20:K20)</f>
        <v>157.8</v>
      </c>
      <c r="M20" s="148" t="n">
        <v>0.240177439797212</v>
      </c>
      <c r="N20" s="148" t="n">
        <v>0.252217997465146</v>
      </c>
      <c r="O20" s="148" t="n">
        <v>0.274397972116603</v>
      </c>
      <c r="P20" s="148" t="n">
        <v>0.233206590621039</v>
      </c>
      <c r="Q20" s="149" t="n">
        <v>1</v>
      </c>
      <c r="S20" s="0" t="s">
        <v>138</v>
      </c>
      <c r="T20" s="0" t="n">
        <v>0.25</v>
      </c>
    </row>
    <row r="21" customFormat="false" ht="12.8" hidden="false" customHeight="false" outlineLevel="0" collapsed="false">
      <c r="A21" s="16" t="s">
        <v>139</v>
      </c>
      <c r="B21" s="26" t="n">
        <v>369</v>
      </c>
      <c r="C21" s="26" t="n">
        <v>382</v>
      </c>
      <c r="D21" s="26" t="n">
        <v>412</v>
      </c>
      <c r="E21" s="26" t="n">
        <v>415</v>
      </c>
      <c r="F21" s="26" t="n">
        <v>1578</v>
      </c>
      <c r="G21" s="5" t="n">
        <v>0.1</v>
      </c>
      <c r="H21" s="115" t="n">
        <v>36.9</v>
      </c>
      <c r="I21" s="115" t="n">
        <v>38.2</v>
      </c>
      <c r="J21" s="115" t="n">
        <v>41.2</v>
      </c>
      <c r="K21" s="115" t="n">
        <v>41.5</v>
      </c>
      <c r="L21" s="115" t="n">
        <f aca="false">SUM(H21:K21)</f>
        <v>157.8</v>
      </c>
      <c r="M21" s="148" t="n">
        <v>0.233840304182509</v>
      </c>
      <c r="N21" s="148" t="n">
        <v>0.242078580481622</v>
      </c>
      <c r="O21" s="148" t="n">
        <v>0.261089987325729</v>
      </c>
      <c r="P21" s="148" t="n">
        <v>0.262991128010139</v>
      </c>
      <c r="Q21" s="149" t="n">
        <v>1</v>
      </c>
      <c r="S21" s="0" t="s">
        <v>140</v>
      </c>
      <c r="T21" s="0" t="n">
        <f aca="false">+(T19*T20*(1-T20))^0.5</f>
        <v>17.2010174117696</v>
      </c>
    </row>
    <row r="22" customFormat="false" ht="12.8" hidden="false" customHeight="false" outlineLevel="0" collapsed="false">
      <c r="A22" s="16" t="s">
        <v>141</v>
      </c>
      <c r="B22" s="26" t="n">
        <v>403</v>
      </c>
      <c r="C22" s="26" t="n">
        <v>391</v>
      </c>
      <c r="D22" s="26" t="n">
        <v>393</v>
      </c>
      <c r="E22" s="26" t="n">
        <v>391</v>
      </c>
      <c r="F22" s="26" t="n">
        <v>1578</v>
      </c>
      <c r="G22" s="5" t="n">
        <v>0.1</v>
      </c>
      <c r="H22" s="115" t="n">
        <v>40.3</v>
      </c>
      <c r="I22" s="115" t="n">
        <v>39.1</v>
      </c>
      <c r="J22" s="115" t="n">
        <v>39.3</v>
      </c>
      <c r="K22" s="115" t="n">
        <v>39.1</v>
      </c>
      <c r="L22" s="115" t="n">
        <f aca="false">SUM(H22:K22)</f>
        <v>157.8</v>
      </c>
      <c r="M22" s="148" t="n">
        <v>0.255386565272497</v>
      </c>
      <c r="N22" s="148" t="n">
        <v>0.247782002534854</v>
      </c>
      <c r="O22" s="148" t="n">
        <v>0.249049429657795</v>
      </c>
      <c r="P22" s="148" t="n">
        <v>0.247782002534854</v>
      </c>
      <c r="Q22" s="149" t="n">
        <v>1</v>
      </c>
    </row>
    <row r="23" customFormat="false" ht="12.8" hidden="false" customHeight="false" outlineLevel="0" collapsed="false">
      <c r="A23" s="16" t="s">
        <v>142</v>
      </c>
      <c r="B23" s="26" t="n">
        <v>399</v>
      </c>
      <c r="C23" s="26" t="n">
        <v>397</v>
      </c>
      <c r="D23" s="26" t="n">
        <v>395</v>
      </c>
      <c r="E23" s="26" t="n">
        <v>387</v>
      </c>
      <c r="F23" s="26" t="n">
        <v>1578</v>
      </c>
      <c r="G23" s="5" t="n">
        <v>10</v>
      </c>
      <c r="H23" s="115" t="n">
        <v>3990</v>
      </c>
      <c r="I23" s="115" t="n">
        <v>3970</v>
      </c>
      <c r="J23" s="115" t="n">
        <v>3950</v>
      </c>
      <c r="K23" s="115" t="n">
        <v>3870</v>
      </c>
      <c r="L23" s="115" t="n">
        <f aca="false">SUM(H23:K23)</f>
        <v>15780</v>
      </c>
      <c r="M23" s="148" t="n">
        <v>0.252851711026616</v>
      </c>
      <c r="N23" s="148" t="n">
        <v>0.251584283903676</v>
      </c>
      <c r="O23" s="148" t="n">
        <v>0.250316856780735</v>
      </c>
      <c r="P23" s="148" t="n">
        <v>0.245247148288973</v>
      </c>
      <c r="Q23" s="149" t="n">
        <v>1</v>
      </c>
    </row>
    <row r="24" customFormat="false" ht="12.8" hidden="false" customHeight="false" outlineLevel="0" collapsed="false">
      <c r="A24" s="16" t="s">
        <v>143</v>
      </c>
      <c r="B24" s="26" t="n">
        <v>404</v>
      </c>
      <c r="C24" s="26" t="n">
        <v>403</v>
      </c>
      <c r="D24" s="26" t="n">
        <v>389</v>
      </c>
      <c r="E24" s="26" t="n">
        <v>382</v>
      </c>
      <c r="F24" s="26" t="n">
        <v>1578</v>
      </c>
      <c r="G24" s="5" t="n">
        <v>0.1</v>
      </c>
      <c r="H24" s="115" t="n">
        <v>40.4</v>
      </c>
      <c r="I24" s="115" t="n">
        <v>40.3</v>
      </c>
      <c r="J24" s="115" t="n">
        <v>38.9</v>
      </c>
      <c r="K24" s="115" t="n">
        <v>38.2</v>
      </c>
      <c r="L24" s="115" t="n">
        <f aca="false">SUM(H24:K24)</f>
        <v>157.8</v>
      </c>
      <c r="M24" s="148" t="n">
        <v>0.256020278833967</v>
      </c>
      <c r="N24" s="148" t="n">
        <v>0.255386565272497</v>
      </c>
      <c r="O24" s="148" t="n">
        <v>0.246514575411914</v>
      </c>
      <c r="P24" s="148" t="n">
        <v>0.242078580481622</v>
      </c>
      <c r="Q24" s="149" t="n">
        <v>1</v>
      </c>
    </row>
    <row r="25" customFormat="false" ht="12.8" hidden="false" customHeight="false" outlineLevel="0" collapsed="false">
      <c r="A25" s="16" t="s">
        <v>144</v>
      </c>
      <c r="B25" s="26" t="n">
        <v>384</v>
      </c>
      <c r="C25" s="26" t="n">
        <v>392</v>
      </c>
      <c r="D25" s="26" t="n">
        <v>393</v>
      </c>
      <c r="E25" s="26" t="n">
        <v>409</v>
      </c>
      <c r="F25" s="26" t="n">
        <v>1578</v>
      </c>
      <c r="G25" s="5" t="n">
        <v>0.1</v>
      </c>
      <c r="H25" s="115" t="n">
        <v>38.4</v>
      </c>
      <c r="I25" s="115" t="n">
        <v>39.2</v>
      </c>
      <c r="J25" s="115" t="n">
        <v>39.3</v>
      </c>
      <c r="K25" s="115" t="n">
        <v>40.9</v>
      </c>
      <c r="L25" s="115" t="n">
        <f aca="false">SUM(H25:K25)</f>
        <v>157.8</v>
      </c>
      <c r="M25" s="148" t="n">
        <v>0.243346007604563</v>
      </c>
      <c r="N25" s="148" t="n">
        <v>0.248415716096324</v>
      </c>
      <c r="O25" s="148" t="n">
        <v>0.249049429657795</v>
      </c>
      <c r="P25" s="148" t="n">
        <v>0.259188846641318</v>
      </c>
      <c r="Q25" s="149" t="n">
        <v>1</v>
      </c>
    </row>
    <row r="26" customFormat="false" ht="12.8" hidden="false" customHeight="false" outlineLevel="0" collapsed="false">
      <c r="B26" s="5" t="n">
        <f aca="false">SUM(B2:B25)</f>
        <v>9401</v>
      </c>
      <c r="C26" s="5" t="n">
        <f aca="false">SUM(C2:C25)</f>
        <v>9366</v>
      </c>
      <c r="D26" s="5" t="n">
        <f aca="false">SUM(D2:D25)</f>
        <v>9656</v>
      </c>
      <c r="E26" s="5" t="n">
        <f aca="false">SUM(E2:E25)</f>
        <v>9449</v>
      </c>
      <c r="F26" s="5" t="n">
        <f aca="false">SUM(F2:F25)</f>
        <v>37872</v>
      </c>
      <c r="H26" s="5" t="n">
        <f aca="false">SUM(H2:H25)</f>
        <v>39695</v>
      </c>
      <c r="I26" s="5" t="n">
        <f aca="false">SUM(I2:I25)</f>
        <v>39216</v>
      </c>
      <c r="J26" s="5" t="n">
        <f aca="false">SUM(J2:J25)</f>
        <v>40773</v>
      </c>
      <c r="K26" s="5" t="n">
        <f aca="false">SUM(K2:K25)</f>
        <v>39851.8</v>
      </c>
      <c r="L26" s="5" t="n">
        <f aca="false">SUM(L2:L25)</f>
        <v>159535.8</v>
      </c>
      <c r="M26" s="151" t="n">
        <f aca="false">AVERAGE(M2:M25)</f>
        <v>0.248230882974229</v>
      </c>
      <c r="N26" s="151" t="n">
        <f aca="false">AVERAGE(N2:N25)</f>
        <v>0.247306717363752</v>
      </c>
      <c r="O26" s="151" t="n">
        <f aca="false">AVERAGE(O2:O25)</f>
        <v>0.25496408956485</v>
      </c>
      <c r="P26" s="151" t="n">
        <f aca="false">AVERAGE(P2:P25)</f>
        <v>0.249498310097169</v>
      </c>
      <c r="Q26" s="151" t="n">
        <f aca="false">AVERAGE(Q2:Q25)</f>
        <v>1</v>
      </c>
    </row>
    <row r="30" customFormat="false" ht="12.8" hidden="false" customHeight="false" outlineLevel="0" collapsed="false">
      <c r="B30" s="16" t="s">
        <v>73</v>
      </c>
      <c r="C30" s="16" t="s">
        <v>74</v>
      </c>
      <c r="D30" s="16" t="s">
        <v>75</v>
      </c>
      <c r="E30" s="16" t="s">
        <v>76</v>
      </c>
      <c r="F30" s="16" t="s">
        <v>77</v>
      </c>
      <c r="G30" s="5" t="s">
        <v>78</v>
      </c>
      <c r="H30" s="16" t="s">
        <v>73</v>
      </c>
      <c r="I30" s="16" t="s">
        <v>74</v>
      </c>
      <c r="J30" s="16" t="s">
        <v>75</v>
      </c>
      <c r="K30" s="16" t="s">
        <v>76</v>
      </c>
      <c r="L30" s="16" t="s">
        <v>77</v>
      </c>
      <c r="M30" s="16" t="s">
        <v>73</v>
      </c>
      <c r="N30" s="16" t="s">
        <v>74</v>
      </c>
      <c r="O30" s="16" t="s">
        <v>75</v>
      </c>
      <c r="P30" s="16" t="s">
        <v>76</v>
      </c>
      <c r="Q30" s="147" t="s">
        <v>77</v>
      </c>
    </row>
    <row r="31" customFormat="false" ht="12.8" hidden="false" customHeight="false" outlineLevel="0" collapsed="false">
      <c r="A31" s="16" t="s">
        <v>103</v>
      </c>
      <c r="B31" s="26" t="n">
        <v>14650</v>
      </c>
      <c r="C31" s="26" t="n">
        <v>14746</v>
      </c>
      <c r="D31" s="26" t="n">
        <v>14862</v>
      </c>
      <c r="E31" s="26" t="n">
        <v>14839</v>
      </c>
      <c r="F31" s="26" t="n">
        <v>59097</v>
      </c>
      <c r="G31" s="5" t="n">
        <v>16</v>
      </c>
      <c r="H31" s="115" t="n">
        <f aca="false" t="array" ref="H31:K54">B31:F54*G31:G54</f>
        <v>234400</v>
      </c>
      <c r="I31" s="115" t="n">
        <v>235936</v>
      </c>
      <c r="J31" s="115" t="n">
        <v>237792</v>
      </c>
      <c r="K31" s="115" t="n">
        <v>237424</v>
      </c>
      <c r="L31" s="115" t="n">
        <f aca="false">SUM(H31:K31)</f>
        <v>945552</v>
      </c>
      <c r="M31" s="148" t="n">
        <f aca="false" t="array" ref="M31:Q54">H31:L54/L31:L54</f>
        <v>0.247897524409022</v>
      </c>
      <c r="N31" s="148" t="n">
        <v>0.249521972350542</v>
      </c>
      <c r="O31" s="148" t="n">
        <v>0.251484846946545</v>
      </c>
      <c r="P31" s="148" t="n">
        <v>0.25109565629389</v>
      </c>
      <c r="Q31" s="149" t="n">
        <v>1</v>
      </c>
      <c r="T31" s="124" t="s">
        <v>79</v>
      </c>
      <c r="U31" s="124" t="s">
        <v>80</v>
      </c>
      <c r="V31" s="124" t="s">
        <v>81</v>
      </c>
      <c r="W31" s="124" t="s">
        <v>82</v>
      </c>
      <c r="X31" s="124" t="s">
        <v>83</v>
      </c>
      <c r="Y31" s="124" t="s">
        <v>84</v>
      </c>
      <c r="Z31" s="124" t="s">
        <v>85</v>
      </c>
      <c r="AA31" s="124" t="s">
        <v>86</v>
      </c>
      <c r="AB31" s="124" t="s">
        <v>87</v>
      </c>
      <c r="AC31" s="124" t="s">
        <v>88</v>
      </c>
      <c r="AD31" s="124" t="s">
        <v>89</v>
      </c>
      <c r="AE31" s="124" t="s">
        <v>90</v>
      </c>
      <c r="AF31" s="124" t="s">
        <v>91</v>
      </c>
      <c r="AG31" s="124" t="s">
        <v>92</v>
      </c>
      <c r="AH31" s="124" t="s">
        <v>93</v>
      </c>
      <c r="AI31" s="124" t="s">
        <v>94</v>
      </c>
      <c r="AJ31" s="124" t="s">
        <v>95</v>
      </c>
      <c r="AK31" s="124" t="s">
        <v>96</v>
      </c>
      <c r="AL31" s="124" t="s">
        <v>97</v>
      </c>
      <c r="AM31" s="124" t="s">
        <v>98</v>
      </c>
      <c r="AN31" s="124" t="s">
        <v>99</v>
      </c>
      <c r="AO31" s="124" t="s">
        <v>100</v>
      </c>
      <c r="AP31" s="124" t="s">
        <v>101</v>
      </c>
      <c r="AQ31" s="124" t="s">
        <v>102</v>
      </c>
    </row>
    <row r="32" customFormat="false" ht="12.8" hidden="false" customHeight="false" outlineLevel="0" collapsed="false">
      <c r="A32" s="16" t="s">
        <v>105</v>
      </c>
      <c r="B32" s="26" t="n">
        <v>14899</v>
      </c>
      <c r="C32" s="26" t="n">
        <v>14665</v>
      </c>
      <c r="D32" s="26" t="n">
        <v>14844</v>
      </c>
      <c r="E32" s="26" t="n">
        <v>14689</v>
      </c>
      <c r="F32" s="26" t="n">
        <v>59097</v>
      </c>
      <c r="G32" s="5" t="n">
        <v>16</v>
      </c>
      <c r="H32" s="115" t="n">
        <v>238384</v>
      </c>
      <c r="I32" s="115" t="n">
        <v>234640</v>
      </c>
      <c r="J32" s="115" t="n">
        <v>237504</v>
      </c>
      <c r="K32" s="115" t="n">
        <v>235024</v>
      </c>
      <c r="L32" s="115" t="n">
        <f aca="false">SUM(H32:K32)</f>
        <v>945552</v>
      </c>
      <c r="M32" s="148" t="n">
        <v>0.25211093625734</v>
      </c>
      <c r="N32" s="148" t="n">
        <v>0.248151344399885</v>
      </c>
      <c r="O32" s="148" t="n">
        <v>0.251180262957511</v>
      </c>
      <c r="P32" s="148" t="n">
        <v>0.248557456385265</v>
      </c>
      <c r="Q32" s="149" t="n">
        <v>1</v>
      </c>
      <c r="S32" s="0" t="s">
        <v>104</v>
      </c>
      <c r="T32" s="150" t="n">
        <f aca="false">AVERAGE($B$31:$E$31)</f>
        <v>14774.25</v>
      </c>
      <c r="U32" s="150" t="n">
        <f aca="false">AVERAGE($B$32:$E$32)</f>
        <v>14774.25</v>
      </c>
      <c r="V32" s="150" t="n">
        <f aca="false">AVERAGE($B$33:$E$33)</f>
        <v>14774.25</v>
      </c>
      <c r="W32" s="150" t="n">
        <f aca="false">AVERAGE($B$34:$E$34)</f>
        <v>14774.25</v>
      </c>
      <c r="X32" s="150" t="n">
        <f aca="false">AVERAGE($B$35:$E$35)</f>
        <v>14774.25</v>
      </c>
      <c r="Y32" s="150" t="n">
        <f aca="false">AVERAGE($B$36:$E$36)</f>
        <v>14774.25</v>
      </c>
      <c r="Z32" s="150" t="n">
        <f aca="false">AVERAGE($B$37:$E$37)</f>
        <v>14774.25</v>
      </c>
      <c r="AA32" s="150" t="n">
        <f aca="false">AVERAGE($B$38:$E$38)</f>
        <v>14774.25</v>
      </c>
      <c r="AB32" s="150" t="n">
        <f aca="false">AVERAGE($B$39:$E$39)</f>
        <v>14774.25</v>
      </c>
      <c r="AC32" s="150" t="n">
        <f aca="false">AVERAGE($B$40:$E$40)</f>
        <v>14774.25</v>
      </c>
      <c r="AD32" s="150" t="n">
        <f aca="false">AVERAGE($B$41:$E$41)</f>
        <v>14774.25</v>
      </c>
      <c r="AE32" s="150" t="n">
        <f aca="false">AVERAGE($B$42:$E$42)</f>
        <v>14774.25</v>
      </c>
      <c r="AF32" s="150" t="n">
        <f aca="false">AVERAGE($B$43:$E$43)</f>
        <v>14774.25</v>
      </c>
      <c r="AG32" s="150" t="n">
        <f aca="false">AVERAGE($B$44:$E$44)</f>
        <v>14774.25</v>
      </c>
      <c r="AH32" s="150" t="n">
        <f aca="false">AVERAGE($B$45:$E$45)</f>
        <v>14774.25</v>
      </c>
      <c r="AI32" s="150" t="n">
        <f aca="false">AVERAGE($B$46:$E$46)</f>
        <v>14774.25</v>
      </c>
      <c r="AJ32" s="150" t="n">
        <f aca="false">AVERAGE($B$47:$E$47)</f>
        <v>14774.25</v>
      </c>
      <c r="AK32" s="150" t="n">
        <f aca="false">AVERAGE($B$48:$E$48)</f>
        <v>14774.25</v>
      </c>
      <c r="AL32" s="150" t="n">
        <f aca="false">AVERAGE($B$49:$E$49)</f>
        <v>14774.25</v>
      </c>
      <c r="AM32" s="150" t="n">
        <f aca="false">AVERAGE($B$50:$E$50)</f>
        <v>14774.25</v>
      </c>
      <c r="AN32" s="150" t="n">
        <f aca="false">AVERAGE($B$51:$E$51)</f>
        <v>14774.25</v>
      </c>
      <c r="AO32" s="150" t="n">
        <f aca="false">AVERAGE($B$52:$E$52)</f>
        <v>14774.25</v>
      </c>
      <c r="AP32" s="150" t="n">
        <f aca="false">AVERAGE($B$53:$E$53)</f>
        <v>14774.25</v>
      </c>
      <c r="AQ32" s="150" t="n">
        <f aca="false">AVERAGE($B$54:$E$54)</f>
        <v>14774.25</v>
      </c>
    </row>
    <row r="33" customFormat="false" ht="12.8" hidden="false" customHeight="false" outlineLevel="0" collapsed="false">
      <c r="A33" s="16" t="s">
        <v>107</v>
      </c>
      <c r="B33" s="26" t="n">
        <v>14667</v>
      </c>
      <c r="C33" s="26" t="n">
        <v>14744</v>
      </c>
      <c r="D33" s="26" t="n">
        <v>14819</v>
      </c>
      <c r="E33" s="26" t="n">
        <v>14867</v>
      </c>
      <c r="F33" s="26" t="n">
        <v>59097</v>
      </c>
      <c r="G33" s="5" t="n">
        <v>8</v>
      </c>
      <c r="H33" s="115" t="n">
        <v>117336</v>
      </c>
      <c r="I33" s="115" t="n">
        <v>117952</v>
      </c>
      <c r="J33" s="115" t="n">
        <v>118552</v>
      </c>
      <c r="K33" s="115" t="n">
        <v>118936</v>
      </c>
      <c r="L33" s="115" t="n">
        <f aca="false">SUM(H33:K33)</f>
        <v>472776</v>
      </c>
      <c r="M33" s="148" t="n">
        <v>0.248185187065333</v>
      </c>
      <c r="N33" s="148" t="n">
        <v>0.249488129685094</v>
      </c>
      <c r="O33" s="148" t="n">
        <v>0.250757229639406</v>
      </c>
      <c r="P33" s="148" t="n">
        <v>0.251569453610166</v>
      </c>
      <c r="Q33" s="149" t="n">
        <v>1</v>
      </c>
      <c r="S33" s="0" t="s">
        <v>106</v>
      </c>
      <c r="T33" s="150" t="n">
        <f aca="false">SQRT(VAR($B$31:$E$31)/COUNT($B$31:$E$31))</f>
        <v>48.4155192061389</v>
      </c>
      <c r="U33" s="150" t="n">
        <f aca="false">SQRT(VAR($B$32:$E$32)/COUNT($B$32:$E$32))</f>
        <v>57.4679258369397</v>
      </c>
      <c r="V33" s="150" t="n">
        <f aca="false">SQRT(VAR($B$33:$E$33)/COUNT($B$33:$E$33))</f>
        <v>43.8013983795038</v>
      </c>
      <c r="W33" s="150" t="n">
        <f aca="false">SQRT(VAR($B$34:$E$34)/COUNT($B$34:$E$34))</f>
        <v>148.319685701753</v>
      </c>
      <c r="X33" s="150" t="n">
        <f aca="false">SQRT(VAR($B$35:$E$35)/COUNT($B$35:$E$35))</f>
        <v>39.0669830760793</v>
      </c>
      <c r="Y33" s="150" t="n">
        <f aca="false">SQRT(VAR($B$36:$E$36)/COUNT($B$36:$E$36))</f>
        <v>77.5998013313608</v>
      </c>
      <c r="Z33" s="150" t="n">
        <f aca="false">SQRT(VAR($B$37:$E$37)/COUNT($B$37:$E$37))</f>
        <v>140.865997198283</v>
      </c>
      <c r="AA33" s="150" t="n">
        <f aca="false">SQRT(VAR($B$38:$E$38)/COUNT($B$38:$E$38))</f>
        <v>213.845105547606</v>
      </c>
      <c r="AB33" s="150" t="n">
        <f aca="false">SQRT(VAR($B$39:$E$39)/COUNT($B$39:$E$39))</f>
        <v>273.671145416051</v>
      </c>
      <c r="AC33" s="150" t="n">
        <f aca="false">SQRT(VAR($B$40:$E$40)/COUNT($B$40:$E$40))</f>
        <v>1236.77391998969</v>
      </c>
      <c r="AD33" s="150" t="n">
        <f aca="false">SQRT(VAR($B$41:$E$41)/COUNT($B$41:$E$41))</f>
        <v>66.534921908223</v>
      </c>
      <c r="AE33" s="150" t="n">
        <f aca="false">SQRT(VAR($B$42:$E$42)/COUNT($B$42:$E$42))</f>
        <v>481.736680320968</v>
      </c>
      <c r="AF33" s="150" t="n">
        <f aca="false">SQRT(VAR($B$43:$E$43)/COUNT($B$43:$E$43))</f>
        <v>187.232642720227</v>
      </c>
      <c r="AG33" s="150" t="n">
        <f aca="false">SQRT(VAR($B$44:$E$44)/COUNT($B$44:$E$44))</f>
        <v>161.793785933412</v>
      </c>
      <c r="AH33" s="150" t="n">
        <f aca="false">SQRT(VAR($B$45:$E$45)/COUNT($B$45:$E$45))</f>
        <v>93.7882144337265</v>
      </c>
      <c r="AI33" s="150" t="n">
        <f aca="false">SQRT(VAR($B$46:$E$46)/COUNT($B$46:$E$46))</f>
        <v>85.0101709601073</v>
      </c>
      <c r="AJ33" s="150" t="n">
        <f aca="false">SQRT(VAR($B$47:$E$47)/COUNT($B$47:$E$47))</f>
        <v>92.1261589705479</v>
      </c>
      <c r="AK33" s="150" t="n">
        <f aca="false">SQRT(VAR($B$48:$E$48)/COUNT($B$48:$E$48))</f>
        <v>144.610035958781</v>
      </c>
      <c r="AL33" s="150" t="n">
        <f aca="false">SQRT(VAR($B$49:$E$49)/COUNT($B$49:$E$49))</f>
        <v>187.232642720227</v>
      </c>
      <c r="AM33" s="150" t="n">
        <f aca="false">SQRT(VAR($B$50:$E$50)/COUNT($B$50:$E$50))</f>
        <v>161.793785933412</v>
      </c>
      <c r="AN33" s="150" t="n">
        <f aca="false">SQRT(VAR($B$51:$E$51)/COUNT($B$51:$E$51))</f>
        <v>93.7882144337265</v>
      </c>
      <c r="AO33" s="150" t="n">
        <f aca="false">SQRT(VAR($B$52:$E$52)/COUNT($B$52:$E$52))</f>
        <v>85.0101709601073</v>
      </c>
      <c r="AP33" s="150" t="n">
        <f aca="false">SQRT(VAR($B$53:$E$53)/COUNT($B$53:$E$53))</f>
        <v>92.1261589705479</v>
      </c>
      <c r="AQ33" s="150" t="n">
        <f aca="false">SQRT(VAR($B$54:$E$54)/COUNT($B$54:$E$54))</f>
        <v>144.610035958781</v>
      </c>
    </row>
    <row r="34" customFormat="false" ht="12.8" hidden="false" customHeight="false" outlineLevel="0" collapsed="false">
      <c r="A34" s="16" t="s">
        <v>109</v>
      </c>
      <c r="B34" s="26" t="n">
        <v>14438</v>
      </c>
      <c r="C34" s="26" t="n">
        <v>14979</v>
      </c>
      <c r="D34" s="26" t="n">
        <v>14616</v>
      </c>
      <c r="E34" s="26" t="n">
        <v>15064</v>
      </c>
      <c r="F34" s="26" t="n">
        <v>59097</v>
      </c>
      <c r="G34" s="5" t="n">
        <v>9</v>
      </c>
      <c r="H34" s="115" t="n">
        <v>129942</v>
      </c>
      <c r="I34" s="115" t="n">
        <v>134811</v>
      </c>
      <c r="J34" s="115" t="n">
        <v>131544</v>
      </c>
      <c r="K34" s="115" t="n">
        <v>135576</v>
      </c>
      <c r="L34" s="115" t="n">
        <f aca="false">SUM(H34:K34)</f>
        <v>531873</v>
      </c>
      <c r="M34" s="148" t="n">
        <v>0.244310201871499</v>
      </c>
      <c r="N34" s="148" t="n">
        <v>0.253464642875273</v>
      </c>
      <c r="O34" s="148" t="n">
        <v>0.247322199096401</v>
      </c>
      <c r="P34" s="148" t="n">
        <v>0.254902956156827</v>
      </c>
      <c r="Q34" s="149" t="n">
        <v>1</v>
      </c>
      <c r="S34" s="0" t="s">
        <v>108</v>
      </c>
      <c r="T34" s="150" t="e">
        <f aca="false">MODE($B$31:$E$31)</f>
        <v>#VALUE!</v>
      </c>
      <c r="U34" s="150" t="e">
        <f aca="false">MODE($B$32:$E$32)</f>
        <v>#VALUE!</v>
      </c>
      <c r="V34" s="150" t="e">
        <f aca="false">MODE($B$33:$E$33)</f>
        <v>#VALUE!</v>
      </c>
      <c r="W34" s="150" t="e">
        <f aca="false">MODE($B$34:$E$34)</f>
        <v>#VALUE!</v>
      </c>
      <c r="X34" s="150" t="e">
        <f aca="false">MODE($B$35:$E$35)</f>
        <v>#VALUE!</v>
      </c>
      <c r="Y34" s="150" t="e">
        <f aca="false">MODE($B$36:$E$36)</f>
        <v>#VALUE!</v>
      </c>
      <c r="Z34" s="150" t="e">
        <f aca="false">MODE($B$37:$E$37)</f>
        <v>#VALUE!</v>
      </c>
      <c r="AA34" s="150" t="e">
        <f aca="false">MODE($B$38:$E$38)</f>
        <v>#VALUE!</v>
      </c>
      <c r="AB34" s="150" t="e">
        <f aca="false">MODE($B$39:$E$39)</f>
        <v>#VALUE!</v>
      </c>
      <c r="AC34" s="150" t="e">
        <f aca="false">MODE($B$40:$E$40)</f>
        <v>#VALUE!</v>
      </c>
      <c r="AD34" s="150" t="e">
        <f aca="false">MODE($B$41:$E$41)</f>
        <v>#VALUE!</v>
      </c>
      <c r="AE34" s="150" t="e">
        <f aca="false">MODE($B$42:$E$42)</f>
        <v>#VALUE!</v>
      </c>
      <c r="AF34" s="150" t="e">
        <f aca="false">MODE($B$43:$E$43)</f>
        <v>#VALUE!</v>
      </c>
      <c r="AG34" s="150" t="e">
        <f aca="false">MODE($B$44:$E$44)</f>
        <v>#VALUE!</v>
      </c>
      <c r="AH34" s="150" t="e">
        <f aca="false">MODE($B$45:$E$45)</f>
        <v>#VALUE!</v>
      </c>
      <c r="AI34" s="150" t="e">
        <f aca="false">MODE($B$46:$E$46)</f>
        <v>#VALUE!</v>
      </c>
      <c r="AJ34" s="150" t="e">
        <f aca="false">MODE($B$47:$E$47)</f>
        <v>#VALUE!</v>
      </c>
      <c r="AK34" s="150" t="e">
        <f aca="false">MODE($B$48:$E$48)</f>
        <v>#VALUE!</v>
      </c>
      <c r="AL34" s="150" t="e">
        <f aca="false">MODE($B$49:$E$49)</f>
        <v>#VALUE!</v>
      </c>
      <c r="AM34" s="150" t="e">
        <f aca="false">MODE($B$50:$E$50)</f>
        <v>#VALUE!</v>
      </c>
      <c r="AN34" s="150" t="e">
        <f aca="false">MODE($B$51:$E$51)</f>
        <v>#VALUE!</v>
      </c>
      <c r="AO34" s="150" t="e">
        <f aca="false">MODE($B$52:$E$52)</f>
        <v>#VALUE!</v>
      </c>
      <c r="AP34" s="150" t="e">
        <f aca="false">MODE($B$53:$E$53)</f>
        <v>#VALUE!</v>
      </c>
      <c r="AQ34" s="150" t="e">
        <f aca="false">MODE($B$54:$E$54)</f>
        <v>#VALUE!</v>
      </c>
    </row>
    <row r="35" customFormat="false" ht="12.8" hidden="false" customHeight="false" outlineLevel="0" collapsed="false">
      <c r="A35" s="16" t="s">
        <v>111</v>
      </c>
      <c r="B35" s="26" t="n">
        <v>14771</v>
      </c>
      <c r="C35" s="26" t="n">
        <v>14769</v>
      </c>
      <c r="D35" s="26" t="n">
        <v>14874</v>
      </c>
      <c r="E35" s="26" t="n">
        <v>14683</v>
      </c>
      <c r="F35" s="26" t="n">
        <v>59097</v>
      </c>
      <c r="G35" s="5" t="n">
        <v>9</v>
      </c>
      <c r="H35" s="115" t="n">
        <v>132939</v>
      </c>
      <c r="I35" s="115" t="n">
        <v>132921</v>
      </c>
      <c r="J35" s="115" t="n">
        <v>133866</v>
      </c>
      <c r="K35" s="115" t="n">
        <v>132147</v>
      </c>
      <c r="L35" s="115" t="n">
        <f aca="false">SUM(H35:K35)</f>
        <v>531873</v>
      </c>
      <c r="M35" s="148" t="n">
        <v>0.249945005668646</v>
      </c>
      <c r="N35" s="148" t="n">
        <v>0.249911163003198</v>
      </c>
      <c r="O35" s="148" t="n">
        <v>0.251687902939235</v>
      </c>
      <c r="P35" s="148" t="n">
        <v>0.24845592838892</v>
      </c>
      <c r="Q35" s="149" t="n">
        <v>1</v>
      </c>
      <c r="S35" s="0" t="s">
        <v>110</v>
      </c>
      <c r="T35" s="150" t="n">
        <f aca="false">MEDIAN($B$31:$E$31)</f>
        <v>14792.5</v>
      </c>
      <c r="U35" s="150" t="n">
        <f aca="false">MEDIAN($B$32:$E$32)</f>
        <v>14766.5</v>
      </c>
      <c r="V35" s="150" t="n">
        <f aca="false">MEDIAN($B$33:$E$33)</f>
        <v>14781.5</v>
      </c>
      <c r="W35" s="150" t="n">
        <f aca="false">MEDIAN($B$34:$E$34)</f>
        <v>14797.5</v>
      </c>
      <c r="X35" s="150" t="n">
        <f aca="false">MEDIAN($B$35:$E$35)</f>
        <v>14770</v>
      </c>
      <c r="Y35" s="150" t="n">
        <f aca="false">MEDIAN($B$36:$E$36)</f>
        <v>14782.5</v>
      </c>
      <c r="Z35" s="150" t="n">
        <f aca="false">MEDIAN($B$37:$E$37)</f>
        <v>14888</v>
      </c>
      <c r="AA35" s="150" t="n">
        <f aca="false">MEDIAN($B$38:$E$38)</f>
        <v>14778</v>
      </c>
      <c r="AB35" s="150" t="n">
        <f aca="false">MEDIAN($B$39:$E$39)</f>
        <v>14937</v>
      </c>
      <c r="AC35" s="150" t="n">
        <f aca="false">MEDIAN($B$40:$E$40)</f>
        <v>14729.5</v>
      </c>
      <c r="AD35" s="150" t="n">
        <f aca="false">MEDIAN($B$41:$E$41)</f>
        <v>14746.5</v>
      </c>
      <c r="AE35" s="150" t="n">
        <f aca="false">MEDIAN($B$42:$E$42)</f>
        <v>14710</v>
      </c>
      <c r="AF35" s="150" t="n">
        <f aca="false">MEDIAN($B$43:$E$43)</f>
        <v>14828</v>
      </c>
      <c r="AG35" s="150" t="n">
        <f aca="false">MEDIAN($B$44:$E$44)</f>
        <v>14756.5</v>
      </c>
      <c r="AH35" s="150" t="n">
        <f aca="false">MEDIAN($B$45:$E$45)</f>
        <v>14770.5</v>
      </c>
      <c r="AI35" s="150" t="n">
        <f aca="false">MEDIAN($B$46:$E$46)</f>
        <v>14739</v>
      </c>
      <c r="AJ35" s="150" t="n">
        <f aca="false">MEDIAN($B$47:$E$47)</f>
        <v>14751</v>
      </c>
      <c r="AK35" s="150" t="n">
        <f aca="false">MEDIAN($B$48:$E$48)</f>
        <v>14743.5</v>
      </c>
      <c r="AL35" s="150" t="n">
        <f aca="false">MEDIAN($B$49:$E$49)</f>
        <v>14828</v>
      </c>
      <c r="AM35" s="150" t="n">
        <f aca="false">MEDIAN($B$50:$E$50)</f>
        <v>14756.5</v>
      </c>
      <c r="AN35" s="150" t="n">
        <f aca="false">MEDIAN($B$51:$E$51)</f>
        <v>14770.5</v>
      </c>
      <c r="AO35" s="150" t="n">
        <f aca="false">MEDIAN($B$52:$E$52)</f>
        <v>14739</v>
      </c>
      <c r="AP35" s="150" t="n">
        <f aca="false">MEDIAN($B$53:$E$53)</f>
        <v>14751</v>
      </c>
      <c r="AQ35" s="150" t="n">
        <f aca="false">MEDIAN($B$54:$E$54)</f>
        <v>14743.5</v>
      </c>
    </row>
    <row r="36" customFormat="false" ht="12.8" hidden="false" customHeight="false" outlineLevel="0" collapsed="false">
      <c r="A36" s="16" t="s">
        <v>113</v>
      </c>
      <c r="B36" s="26" t="n">
        <v>14757</v>
      </c>
      <c r="C36" s="26" t="n">
        <v>14808</v>
      </c>
      <c r="D36" s="26" t="n">
        <v>14578</v>
      </c>
      <c r="E36" s="26" t="n">
        <v>14954</v>
      </c>
      <c r="F36" s="26" t="n">
        <v>59097</v>
      </c>
      <c r="G36" s="5" t="n">
        <v>6</v>
      </c>
      <c r="H36" s="115" t="n">
        <v>88542</v>
      </c>
      <c r="I36" s="115" t="n">
        <v>88848</v>
      </c>
      <c r="J36" s="115" t="n">
        <v>87468</v>
      </c>
      <c r="K36" s="115" t="n">
        <v>89724</v>
      </c>
      <c r="L36" s="115" t="n">
        <f aca="false">SUM(H36:K36)</f>
        <v>354582</v>
      </c>
      <c r="M36" s="148" t="n">
        <v>0.249708107010508</v>
      </c>
      <c r="N36" s="148" t="n">
        <v>0.250571094979441</v>
      </c>
      <c r="O36" s="148" t="n">
        <v>0.246679188452883</v>
      </c>
      <c r="P36" s="148" t="n">
        <v>0.253041609557169</v>
      </c>
      <c r="Q36" s="149" t="n">
        <v>1</v>
      </c>
      <c r="S36" s="0" t="s">
        <v>112</v>
      </c>
      <c r="T36" s="150" t="n">
        <f aca="false">QUARTILE($B$31:$E$31, 1)</f>
        <v>14722</v>
      </c>
      <c r="U36" s="150" t="n">
        <f aca="false">QUARTILE($B$32:$E$32, 1)</f>
        <v>14683</v>
      </c>
      <c r="V36" s="150" t="n">
        <f aca="false">QUARTILE($B$33:$E$33, 1)</f>
        <v>14724.75</v>
      </c>
      <c r="W36" s="150" t="n">
        <f aca="false">QUARTILE($B$34:$E$34, 1)</f>
        <v>14571.5</v>
      </c>
      <c r="X36" s="150" t="n">
        <f aca="false">QUARTILE($B$35:$E$35, 1)</f>
        <v>14747.5</v>
      </c>
      <c r="Y36" s="150" t="n">
        <f aca="false">QUARTILE($B$36:$E$36, 1)</f>
        <v>14712.25</v>
      </c>
      <c r="Z36" s="150" t="n">
        <f aca="false">QUARTILE($B$37:$E$37, 1)</f>
        <v>14712</v>
      </c>
      <c r="AA36" s="150" t="n">
        <f aca="false">QUARTILE($B$38:$E$38, 1)</f>
        <v>14450.75</v>
      </c>
      <c r="AB36" s="150" t="n">
        <f aca="false">QUARTILE($B$39:$E$39, 1)</f>
        <v>14639.5</v>
      </c>
      <c r="AC36" s="150" t="n">
        <f aca="false">QUARTILE($B$40:$E$40, 1)</f>
        <v>13396.75</v>
      </c>
      <c r="AD36" s="150" t="n">
        <f aca="false">QUARTILE($B$41:$E$41, 1)</f>
        <v>14669</v>
      </c>
      <c r="AE36" s="150" t="n">
        <f aca="false">QUARTILE($B$42:$E$42, 1)</f>
        <v>14167.5</v>
      </c>
      <c r="AF36" s="150" t="n">
        <f aca="false">QUARTILE($B$43:$E$43, 1)</f>
        <v>14572.75</v>
      </c>
      <c r="AG36" s="150" t="n">
        <f aca="false">QUARTILE($B$44:$E$44, 1)</f>
        <v>14520.25</v>
      </c>
      <c r="AH36" s="150" t="n">
        <f aca="false">QUARTILE($B$45:$E$45, 1)</f>
        <v>14646</v>
      </c>
      <c r="AI36" s="150" t="n">
        <f aca="false">QUARTILE($B$46:$E$46, 1)</f>
        <v>14645.75</v>
      </c>
      <c r="AJ36" s="150" t="n">
        <f aca="false">QUARTILE($B$47:$E$47, 1)</f>
        <v>14641.5</v>
      </c>
      <c r="AK36" s="150" t="n">
        <f aca="false">QUARTILE($B$48:$E$48, 1)</f>
        <v>14622</v>
      </c>
      <c r="AL36" s="150" t="n">
        <f aca="false">QUARTILE($B$49:$E$49, 1)</f>
        <v>14572.75</v>
      </c>
      <c r="AM36" s="150" t="n">
        <f aca="false">QUARTILE($B$50:$E$50, 1)</f>
        <v>14520.25</v>
      </c>
      <c r="AN36" s="150" t="n">
        <f aca="false">QUARTILE($B$51:$E$51, 1)</f>
        <v>14646</v>
      </c>
      <c r="AO36" s="150" t="n">
        <f aca="false">QUARTILE($B$52:$E$52, 1)</f>
        <v>14645.75</v>
      </c>
      <c r="AP36" s="150" t="n">
        <f aca="false">QUARTILE($B$53:$E$53, 1)</f>
        <v>14641.5</v>
      </c>
      <c r="AQ36" s="150" t="n">
        <f aca="false">QUARTILE($B$54:$E$54, 1)</f>
        <v>14622</v>
      </c>
    </row>
    <row r="37" customFormat="false" ht="12.8" hidden="false" customHeight="false" outlineLevel="0" collapsed="false">
      <c r="A37" s="16" t="s">
        <v>115</v>
      </c>
      <c r="B37" s="26" t="n">
        <v>14829</v>
      </c>
      <c r="C37" s="26" t="n">
        <v>14960</v>
      </c>
      <c r="D37" s="26" t="n">
        <v>14947</v>
      </c>
      <c r="E37" s="26" t="n">
        <v>14361</v>
      </c>
      <c r="F37" s="26" t="n">
        <v>59097</v>
      </c>
      <c r="G37" s="5" t="n">
        <v>6</v>
      </c>
      <c r="H37" s="115" t="n">
        <v>88974</v>
      </c>
      <c r="I37" s="115" t="n">
        <v>89760</v>
      </c>
      <c r="J37" s="115" t="n">
        <v>89682</v>
      </c>
      <c r="K37" s="115" t="n">
        <v>86166</v>
      </c>
      <c r="L37" s="115" t="n">
        <f aca="false">SUM(H37:K37)</f>
        <v>354582</v>
      </c>
      <c r="M37" s="148" t="n">
        <v>0.250926442966648</v>
      </c>
      <c r="N37" s="148" t="n">
        <v>0.253143137553514</v>
      </c>
      <c r="O37" s="148" t="n">
        <v>0.2529231602281</v>
      </c>
      <c r="P37" s="148" t="n">
        <v>0.243007259251739</v>
      </c>
      <c r="Q37" s="149" t="n">
        <v>1</v>
      </c>
      <c r="S37" s="0" t="s">
        <v>114</v>
      </c>
      <c r="T37" s="150" t="n">
        <f aca="false">QUARTILE($B$31:$E$31, 3)</f>
        <v>14844.75</v>
      </c>
      <c r="U37" s="150" t="n">
        <f aca="false">QUARTILE($B$32:$E$32, 3)</f>
        <v>14857.75</v>
      </c>
      <c r="V37" s="150" t="n">
        <f aca="false">QUARTILE($B$33:$E$33, 3)</f>
        <v>14831</v>
      </c>
      <c r="W37" s="150" t="n">
        <f aca="false">QUARTILE($B$34:$E$34, 3)</f>
        <v>15000.25</v>
      </c>
      <c r="X37" s="150" t="n">
        <f aca="false">QUARTILE($B$35:$E$35, 3)</f>
        <v>14796.75</v>
      </c>
      <c r="Y37" s="150" t="n">
        <f aca="false">QUARTILE($B$36:$E$36, 3)</f>
        <v>14844.5</v>
      </c>
      <c r="Z37" s="150" t="n">
        <f aca="false">QUARTILE($B$37:$E$37, 3)</f>
        <v>14950.25</v>
      </c>
      <c r="AA37" s="150" t="n">
        <f aca="false">QUARTILE($B$38:$E$38, 3)</f>
        <v>15101.5</v>
      </c>
      <c r="AB37" s="150" t="n">
        <f aca="false">QUARTILE($B$39:$E$39, 3)</f>
        <v>15071.75</v>
      </c>
      <c r="AC37" s="150" t="n">
        <f aca="false">QUARTILE($B$40:$E$40, 3)</f>
        <v>16107</v>
      </c>
      <c r="AD37" s="150" t="n">
        <f aca="false">QUARTILE($B$41:$E$41, 3)</f>
        <v>14851.75</v>
      </c>
      <c r="AE37" s="150" t="n">
        <f aca="false">QUARTILE($B$42:$E$42, 3)</f>
        <v>15316.75</v>
      </c>
      <c r="AF37" s="150" t="n">
        <f aca="false">QUARTILE($B$43:$E$43, 3)</f>
        <v>15029.5</v>
      </c>
      <c r="AG37" s="150" t="n">
        <f aca="false">QUARTILE($B$44:$E$44, 3)</f>
        <v>15010.5</v>
      </c>
      <c r="AH37" s="150" t="n">
        <f aca="false">QUARTILE($B$45:$E$45, 3)</f>
        <v>14898.75</v>
      </c>
      <c r="AI37" s="150" t="n">
        <f aca="false">QUARTILE($B$46:$E$46, 3)</f>
        <v>14867.5</v>
      </c>
      <c r="AJ37" s="150" t="n">
        <f aca="false">QUARTILE($B$47:$E$47, 3)</f>
        <v>14883.75</v>
      </c>
      <c r="AK37" s="150" t="n">
        <f aca="false">QUARTILE($B$48:$E$48, 3)</f>
        <v>14895.75</v>
      </c>
      <c r="AL37" s="150" t="n">
        <f aca="false">QUARTILE($B$49:$E$49, 3)</f>
        <v>15029.5</v>
      </c>
      <c r="AM37" s="150" t="n">
        <f aca="false">QUARTILE($B$50:$E$50, 3)</f>
        <v>15010.5</v>
      </c>
      <c r="AN37" s="150" t="n">
        <f aca="false">QUARTILE($B$51:$E$51, 3)</f>
        <v>14898.75</v>
      </c>
      <c r="AO37" s="150" t="n">
        <f aca="false">QUARTILE($B$52:$E$52, 3)</f>
        <v>14867.5</v>
      </c>
      <c r="AP37" s="150" t="n">
        <f aca="false">QUARTILE($B$53:$E$53, 3)</f>
        <v>14883.75</v>
      </c>
      <c r="AQ37" s="150" t="n">
        <f aca="false">QUARTILE($B$54:$E$54, 3)</f>
        <v>14895.75</v>
      </c>
    </row>
    <row r="38" customFormat="false" ht="12.8" hidden="false" customHeight="false" outlineLevel="0" collapsed="false">
      <c r="A38" s="16" t="s">
        <v>117</v>
      </c>
      <c r="B38" s="26" t="n">
        <v>14490</v>
      </c>
      <c r="C38" s="26" t="n">
        <v>14333</v>
      </c>
      <c r="D38" s="26" t="n">
        <v>15208</v>
      </c>
      <c r="E38" s="26" t="n">
        <v>15066</v>
      </c>
      <c r="F38" s="26" t="n">
        <v>59097</v>
      </c>
      <c r="G38" s="5" t="n">
        <v>3</v>
      </c>
      <c r="H38" s="115" t="n">
        <v>43470</v>
      </c>
      <c r="I38" s="115" t="n">
        <v>42999</v>
      </c>
      <c r="J38" s="115" t="n">
        <v>45624</v>
      </c>
      <c r="K38" s="115" t="n">
        <v>45198</v>
      </c>
      <c r="L38" s="115" t="n">
        <f aca="false">SUM(H38:K38)</f>
        <v>177291</v>
      </c>
      <c r="M38" s="148" t="n">
        <v>0.245190111173156</v>
      </c>
      <c r="N38" s="148" t="n">
        <v>0.242533461935462</v>
      </c>
      <c r="O38" s="148" t="n">
        <v>0.257339628069107</v>
      </c>
      <c r="P38" s="148" t="n">
        <v>0.254936798822275</v>
      </c>
      <c r="Q38" s="149" t="n">
        <v>1</v>
      </c>
      <c r="S38" s="0" t="s">
        <v>116</v>
      </c>
      <c r="T38" s="150" t="n">
        <f aca="false">VAR($B$31:$E$31)</f>
        <v>9376.25</v>
      </c>
      <c r="U38" s="150" t="n">
        <f aca="false">VAR($B$32:$E$32)</f>
        <v>13210.25</v>
      </c>
      <c r="V38" s="150" t="n">
        <f aca="false">VAR($B$33:$E$33)</f>
        <v>7674.25</v>
      </c>
      <c r="W38" s="150" t="n">
        <f aca="false">VAR($B$34:$E$34)</f>
        <v>87994.9166666667</v>
      </c>
      <c r="X38" s="150" t="n">
        <f aca="false">VAR($B$35:$E$35)</f>
        <v>6104.91666666667</v>
      </c>
      <c r="Y38" s="150" t="n">
        <f aca="false">VAR($B$36:$E$36)</f>
        <v>24086.9166666667</v>
      </c>
      <c r="Z38" s="150" t="n">
        <f aca="false">VAR($B$37:$E$37)</f>
        <v>79372.9166666667</v>
      </c>
      <c r="AA38" s="150" t="n">
        <f aca="false">VAR($B$38:$E$38)</f>
        <v>182918.916666667</v>
      </c>
      <c r="AB38" s="150" t="n">
        <f aca="false">VAR($B$39:$E$39)</f>
        <v>299583.583333333</v>
      </c>
      <c r="AC38" s="150" t="n">
        <f aca="false">VAR($B$40:$E$40)</f>
        <v>6118438.91666667</v>
      </c>
      <c r="AD38" s="150" t="n">
        <f aca="false">VAR($B$41:$E$41)</f>
        <v>17707.5833333333</v>
      </c>
      <c r="AE38" s="150" t="n">
        <f aca="false">VAR($B$42:$E$42)</f>
        <v>928280.916666667</v>
      </c>
      <c r="AF38" s="150" t="n">
        <f aca="false">VAR($B$43:$E$43)</f>
        <v>140224.25</v>
      </c>
      <c r="AG38" s="150" t="n">
        <f aca="false">VAR($B$44:$E$44)</f>
        <v>104708.916666667</v>
      </c>
      <c r="AH38" s="150" t="n">
        <f aca="false">VAR($B$45:$E$45)</f>
        <v>35184.9166666667</v>
      </c>
      <c r="AI38" s="150" t="n">
        <f aca="false">VAR($B$46:$E$46)</f>
        <v>28906.9166666667</v>
      </c>
      <c r="AJ38" s="150" t="n">
        <f aca="false">VAR($B$47:$E$47)</f>
        <v>33948.9166666667</v>
      </c>
      <c r="AK38" s="150" t="n">
        <f aca="false">VAR($B$48:$E$48)</f>
        <v>83648.25</v>
      </c>
      <c r="AL38" s="150" t="n">
        <f aca="false">VAR($B$49:$E$49)</f>
        <v>140224.25</v>
      </c>
      <c r="AM38" s="150" t="n">
        <f aca="false">VAR($B$50:$E$50)</f>
        <v>104708.916666667</v>
      </c>
      <c r="AN38" s="150" t="n">
        <f aca="false">VAR($B$51:$E$51)</f>
        <v>35184.9166666667</v>
      </c>
      <c r="AO38" s="150" t="n">
        <f aca="false">VAR($B$52:$E$52)</f>
        <v>28906.9166666667</v>
      </c>
      <c r="AP38" s="150" t="n">
        <f aca="false">VAR($B$53:$E$53)</f>
        <v>33948.9166666667</v>
      </c>
      <c r="AQ38" s="150" t="n">
        <f aca="false">VAR($B$54:$E$54)</f>
        <v>83648.25</v>
      </c>
    </row>
    <row r="39" customFormat="false" ht="12.8" hidden="false" customHeight="false" outlineLevel="0" collapsed="false">
      <c r="A39" s="16" t="s">
        <v>119</v>
      </c>
      <c r="B39" s="26" t="n">
        <v>14857</v>
      </c>
      <c r="C39" s="26" t="n">
        <v>15017</v>
      </c>
      <c r="D39" s="26" t="n">
        <v>15236</v>
      </c>
      <c r="E39" s="26" t="n">
        <v>13987</v>
      </c>
      <c r="F39" s="26" t="n">
        <v>59097</v>
      </c>
      <c r="G39" s="5" t="n">
        <v>3</v>
      </c>
      <c r="H39" s="115" t="n">
        <v>44571</v>
      </c>
      <c r="I39" s="115" t="n">
        <v>45051</v>
      </c>
      <c r="J39" s="115" t="n">
        <v>45708</v>
      </c>
      <c r="K39" s="115" t="n">
        <v>41961</v>
      </c>
      <c r="L39" s="115" t="n">
        <f aca="false">SUM(H39:K39)</f>
        <v>177291</v>
      </c>
      <c r="M39" s="148" t="n">
        <v>0.251400240282925</v>
      </c>
      <c r="N39" s="148" t="n">
        <v>0.254107653518791</v>
      </c>
      <c r="O39" s="148" t="n">
        <v>0.257813425385383</v>
      </c>
      <c r="P39" s="148" t="n">
        <v>0.236678680812901</v>
      </c>
      <c r="Q39" s="149" t="n">
        <v>1</v>
      </c>
      <c r="S39" s="0" t="s">
        <v>118</v>
      </c>
      <c r="T39" s="150" t="n">
        <f aca="false">STDEV($B$31:$E$31)</f>
        <v>96.8310384122777</v>
      </c>
      <c r="U39" s="150" t="n">
        <f aca="false">STDEV($B$32:$E$32)</f>
        <v>114.935851673879</v>
      </c>
      <c r="V39" s="150" t="n">
        <f aca="false">STDEV($B$33:$E$33)</f>
        <v>87.6027967590077</v>
      </c>
      <c r="W39" s="150" t="n">
        <f aca="false">STDEV($B$34:$E$34)</f>
        <v>296.639371403505</v>
      </c>
      <c r="X39" s="150" t="n">
        <f aca="false">STDEV($B$35:$E$35)</f>
        <v>78.1339661521586</v>
      </c>
      <c r="Y39" s="150" t="n">
        <f aca="false">STDEV($B$36:$E$36)</f>
        <v>155.199602662722</v>
      </c>
      <c r="Z39" s="150" t="n">
        <f aca="false">STDEV($B$37:$E$37)</f>
        <v>281.731994396566</v>
      </c>
      <c r="AA39" s="150" t="n">
        <f aca="false">STDEV($B$38:$E$38)</f>
        <v>427.690211095212</v>
      </c>
      <c r="AB39" s="150" t="n">
        <f aca="false">STDEV($B$39:$E$39)</f>
        <v>547.342290832102</v>
      </c>
      <c r="AC39" s="150" t="n">
        <f aca="false">STDEV($B$40:$E$40)</f>
        <v>2473.54783997938</v>
      </c>
      <c r="AD39" s="150" t="n">
        <f aca="false">STDEV($B$41:$E$41)</f>
        <v>133.069843816446</v>
      </c>
      <c r="AE39" s="150" t="n">
        <f aca="false">STDEV($B$42:$E$42)</f>
        <v>963.473360641936</v>
      </c>
      <c r="AF39" s="150" t="n">
        <f aca="false">STDEV($B$43:$E$43)</f>
        <v>374.465285440453</v>
      </c>
      <c r="AG39" s="150" t="n">
        <f aca="false">STDEV($B$44:$E$44)</f>
        <v>323.587571866824</v>
      </c>
      <c r="AH39" s="150" t="n">
        <f aca="false">STDEV($B$45:$E$45)</f>
        <v>187.576428867453</v>
      </c>
      <c r="AI39" s="150" t="n">
        <f aca="false">STDEV($B$46:$E$46)</f>
        <v>170.020341920215</v>
      </c>
      <c r="AJ39" s="150" t="n">
        <f aca="false">STDEV($B$47:$E$47)</f>
        <v>184.252317941096</v>
      </c>
      <c r="AK39" s="150" t="n">
        <f aca="false">STDEV($B$48:$E$48)</f>
        <v>289.220071917562</v>
      </c>
      <c r="AL39" s="150" t="n">
        <f aca="false">STDEV($B$49:$E$49)</f>
        <v>374.465285440453</v>
      </c>
      <c r="AM39" s="150" t="n">
        <f aca="false">STDEV($B$50:$E$50)</f>
        <v>323.587571866824</v>
      </c>
      <c r="AN39" s="150" t="n">
        <f aca="false">STDEV($B$51:$E$51)</f>
        <v>187.576428867453</v>
      </c>
      <c r="AO39" s="150" t="n">
        <f aca="false">STDEV($B$52:$E$52)</f>
        <v>170.020341920215</v>
      </c>
      <c r="AP39" s="150" t="n">
        <f aca="false">STDEV($B$53:$E$53)</f>
        <v>184.252317941096</v>
      </c>
      <c r="AQ39" s="150" t="n">
        <f aca="false">STDEV($B$54:$E$54)</f>
        <v>289.220071917562</v>
      </c>
    </row>
    <row r="40" customFormat="false" ht="12.8" hidden="false" customHeight="false" outlineLevel="0" collapsed="false">
      <c r="A40" s="16" t="s">
        <v>121</v>
      </c>
      <c r="B40" s="26" t="n">
        <v>15566</v>
      </c>
      <c r="C40" s="26" t="n">
        <v>11908</v>
      </c>
      <c r="D40" s="26" t="n">
        <v>13893</v>
      </c>
      <c r="E40" s="26" t="n">
        <v>17730</v>
      </c>
      <c r="F40" s="26" t="n">
        <v>59097</v>
      </c>
      <c r="G40" s="5" t="n">
        <v>3</v>
      </c>
      <c r="H40" s="115" t="n">
        <v>46698</v>
      </c>
      <c r="I40" s="115" t="n">
        <v>35724</v>
      </c>
      <c r="J40" s="115" t="n">
        <v>41679</v>
      </c>
      <c r="K40" s="115" t="n">
        <v>53190</v>
      </c>
      <c r="L40" s="115" t="n">
        <f aca="false">SUM(H40:K40)</f>
        <v>177291</v>
      </c>
      <c r="M40" s="148" t="n">
        <v>0.263397465184358</v>
      </c>
      <c r="N40" s="148" t="n">
        <v>0.201499230079361</v>
      </c>
      <c r="O40" s="148" t="n">
        <v>0.235088075536829</v>
      </c>
      <c r="P40" s="148" t="n">
        <v>0.300015229199452</v>
      </c>
      <c r="Q40" s="149" t="n">
        <v>1</v>
      </c>
      <c r="S40" s="0" t="s">
        <v>120</v>
      </c>
      <c r="T40" s="150" t="n">
        <f aca="false">KURT($B$31:$E$31)</f>
        <v>-1.52469875189374</v>
      </c>
      <c r="U40" s="150" t="n">
        <f aca="false">KURT($B$32:$E$32)</f>
        <v>-4.69180489217989</v>
      </c>
      <c r="V40" s="150" t="n">
        <f aca="false">KURT($B$33:$E$33)</f>
        <v>-1.54857222577092</v>
      </c>
      <c r="W40" s="150" t="n">
        <f aca="false">KURT($B$34:$E$34)</f>
        <v>-3.93596854070651</v>
      </c>
      <c r="X40" s="150" t="n">
        <f aca="false">KURT($B$35:$E$35)</f>
        <v>1.5555606986627</v>
      </c>
      <c r="Y40" s="150" t="n">
        <f aca="false">KURT($B$36:$E$36)</f>
        <v>1.02802634509164</v>
      </c>
      <c r="Z40" s="150" t="n">
        <f aca="false">KURT($B$37:$E$37)</f>
        <v>3.03651895474669</v>
      </c>
      <c r="AA40" s="150" t="n">
        <f aca="false">KURT($B$38:$E$38)</f>
        <v>-4.82494916944216</v>
      </c>
      <c r="AB40" s="150" t="n">
        <f aca="false">KURT($B$39:$E$39)</f>
        <v>2.58479963122051</v>
      </c>
      <c r="AC40" s="150" t="n">
        <f aca="false">KURT($B$40:$E$40)</f>
        <v>-0.605360387529995</v>
      </c>
      <c r="AD40" s="150" t="n">
        <f aca="false">KURT($B$41:$E$41)</f>
        <v>-2.38910301102283</v>
      </c>
      <c r="AE40" s="150" t="n">
        <f aca="false">KURT($B$42:$E$42)</f>
        <v>-1.40307122173023</v>
      </c>
      <c r="AF40" s="150" t="n">
        <f aca="false">KURT($B$43:$E$43)</f>
        <v>-1.34514270066098</v>
      </c>
      <c r="AG40" s="150" t="n">
        <f aca="false">KURT($B$44:$E$44)</f>
        <v>-4.6853379995713</v>
      </c>
      <c r="AH40" s="150" t="n">
        <f aca="false">KURT($B$45:$E$45)</f>
        <v>-3.06092219456187</v>
      </c>
      <c r="AI40" s="150" t="n">
        <f aca="false">KURT($B$46:$E$46)</f>
        <v>-1.73674052044729</v>
      </c>
      <c r="AJ40" s="150" t="n">
        <f aca="false">KURT($B$47:$E$47)</f>
        <v>-2.38340884204937</v>
      </c>
      <c r="AK40" s="150" t="n">
        <f aca="false">KURT($B$48:$E$48)</f>
        <v>0.687563932014644</v>
      </c>
      <c r="AL40" s="150" t="n">
        <f aca="false">KURT($B$49:$E$49)</f>
        <v>-1.34514270066099</v>
      </c>
      <c r="AM40" s="150" t="n">
        <f aca="false">KURT($B$50:$E$50)</f>
        <v>-4.6853379995713</v>
      </c>
      <c r="AN40" s="150" t="n">
        <f aca="false">KURT($B$51:$E$51)</f>
        <v>-3.06092219456187</v>
      </c>
      <c r="AO40" s="150" t="n">
        <f aca="false">KURT($B$52:$E$52)</f>
        <v>-1.73674052044729</v>
      </c>
      <c r="AP40" s="150" t="n">
        <f aca="false">KURT($B$53:$E$53)</f>
        <v>-2.38340884204937</v>
      </c>
      <c r="AQ40" s="150" t="n">
        <f aca="false">KURT($B$54:$E$54)</f>
        <v>0.687563932014644</v>
      </c>
    </row>
    <row r="41" customFormat="false" ht="12.8" hidden="false" customHeight="false" outlineLevel="0" collapsed="false">
      <c r="A41" s="16" t="s">
        <v>123</v>
      </c>
      <c r="B41" s="26" t="n">
        <v>14671</v>
      </c>
      <c r="C41" s="26" t="n">
        <v>14663</v>
      </c>
      <c r="D41" s="26" t="n">
        <v>14941</v>
      </c>
      <c r="E41" s="26" t="n">
        <v>14822</v>
      </c>
      <c r="F41" s="26" t="n">
        <v>59097</v>
      </c>
      <c r="G41" s="5" t="n">
        <v>1</v>
      </c>
      <c r="H41" s="115" t="n">
        <v>14671</v>
      </c>
      <c r="I41" s="115" t="n">
        <v>14663</v>
      </c>
      <c r="J41" s="115" t="n">
        <v>14941</v>
      </c>
      <c r="K41" s="115" t="n">
        <v>14822</v>
      </c>
      <c r="L41" s="115" t="n">
        <f aca="false">SUM(H41:K41)</f>
        <v>59097</v>
      </c>
      <c r="M41" s="148" t="n">
        <v>0.24825287239623</v>
      </c>
      <c r="N41" s="148" t="n">
        <v>0.248117501734437</v>
      </c>
      <c r="O41" s="148" t="n">
        <v>0.252821632231755</v>
      </c>
      <c r="P41" s="148" t="n">
        <v>0.250807993637579</v>
      </c>
      <c r="Q41" s="149" t="n">
        <v>1</v>
      </c>
      <c r="S41" s="0" t="s">
        <v>122</v>
      </c>
      <c r="T41" s="150" t="n">
        <f aca="false">SKEW($B$31:$E$31)</f>
        <v>-0.729568209863675</v>
      </c>
      <c r="U41" s="150" t="n">
        <f aca="false">SKEW($B$32:$E$32)</f>
        <v>0.156859866207455</v>
      </c>
      <c r="V41" s="150" t="n">
        <f aca="false">SKEW($B$33:$E$33)</f>
        <v>-0.370703596157649</v>
      </c>
      <c r="W41" s="150" t="n">
        <f aca="false">SKEW($B$34:$E$34)</f>
        <v>-0.23168004069647</v>
      </c>
      <c r="X41" s="150" t="n">
        <f aca="false">SKEW($B$35:$E$35)</f>
        <v>0.325003795663451</v>
      </c>
      <c r="Y41" s="150" t="n">
        <f aca="false">SKEW($B$36:$E$36)</f>
        <v>-0.306262179890219</v>
      </c>
      <c r="Z41" s="150" t="n">
        <f aca="false">SKEW($B$37:$E$37)</f>
        <v>-1.75431318867763</v>
      </c>
      <c r="AA41" s="150" t="n">
        <f aca="false">SKEW($B$38:$E$38)</f>
        <v>-0.0207961019370672</v>
      </c>
      <c r="AB41" s="150" t="n">
        <f aca="false">SKEW($B$39:$E$39)</f>
        <v>-1.52294021009034</v>
      </c>
      <c r="AC41" s="150" t="n">
        <f aca="false">SKEW($B$40:$E$40)</f>
        <v>0.0919490335242187</v>
      </c>
      <c r="AD41" s="150" t="n">
        <f aca="false">SKEW($B$41:$E$41)</f>
        <v>0.641630587358952</v>
      </c>
      <c r="AE41" s="150" t="n">
        <f aca="false">SKEW($B$42:$E$42)</f>
        <v>0.307163964292084</v>
      </c>
      <c r="AF41" s="150" t="n">
        <f aca="false">SKEW($B$43:$E$43)</f>
        <v>-0.617316526656228</v>
      </c>
      <c r="AG41" s="150" t="n">
        <f aca="false">SKEW($B$44:$E$44)</f>
        <v>0.131362818912719</v>
      </c>
      <c r="AH41" s="150" t="n">
        <f aca="false">SKEW($B$45:$E$45)</f>
        <v>0.0748850996448539</v>
      </c>
      <c r="AI41" s="150" t="n">
        <f aca="false">SKEW($B$46:$E$46)</f>
        <v>0.738377744419981</v>
      </c>
      <c r="AJ41" s="150" t="n">
        <f aca="false">SKEW($B$47:$E$47)</f>
        <v>0.478297933106342</v>
      </c>
      <c r="AK41" s="150" t="n">
        <f aca="false">SKEW($B$48:$E$48)</f>
        <v>0.5819782609852</v>
      </c>
      <c r="AL41" s="150" t="n">
        <f aca="false">SKEW($B$49:$E$49)</f>
        <v>-0.617316526656228</v>
      </c>
      <c r="AM41" s="150" t="n">
        <f aca="false">SKEW($B$50:$E$50)</f>
        <v>0.131362818912719</v>
      </c>
      <c r="AN41" s="150" t="n">
        <f aca="false">SKEW($B$51:$E$51)</f>
        <v>0.0748850996448539</v>
      </c>
      <c r="AO41" s="150" t="n">
        <f aca="false">SKEW($B$52:$E$52)</f>
        <v>0.738377744419981</v>
      </c>
      <c r="AP41" s="150" t="n">
        <f aca="false">SKEW($B$53:$E$53)</f>
        <v>0.478297933106342</v>
      </c>
      <c r="AQ41" s="150" t="n">
        <f aca="false">SKEW($B$54:$E$54)</f>
        <v>0.5819782609852</v>
      </c>
    </row>
    <row r="42" customFormat="false" ht="12.8" hidden="false" customHeight="false" outlineLevel="0" collapsed="false">
      <c r="A42" s="16" t="s">
        <v>125</v>
      </c>
      <c r="B42" s="26" t="n">
        <v>15946</v>
      </c>
      <c r="C42" s="26" t="n">
        <v>14313</v>
      </c>
      <c r="D42" s="26" t="n">
        <v>13731</v>
      </c>
      <c r="E42" s="26" t="n">
        <v>15107</v>
      </c>
      <c r="F42" s="26" t="n">
        <v>59097</v>
      </c>
      <c r="G42" s="5" t="n">
        <v>0.1</v>
      </c>
      <c r="H42" s="115" t="n">
        <v>1594.6</v>
      </c>
      <c r="I42" s="115" t="n">
        <v>1431.3</v>
      </c>
      <c r="J42" s="115" t="n">
        <v>1373.1</v>
      </c>
      <c r="K42" s="115" t="n">
        <v>1510.7</v>
      </c>
      <c r="L42" s="115" t="n">
        <f aca="false">SUM(H42:K42)</f>
        <v>5909.7</v>
      </c>
      <c r="M42" s="148" t="n">
        <v>0.269827571619541</v>
      </c>
      <c r="N42" s="148" t="n">
        <v>0.242195035280979</v>
      </c>
      <c r="O42" s="148" t="n">
        <v>0.232346819635515</v>
      </c>
      <c r="P42" s="148" t="n">
        <v>0.255630573463966</v>
      </c>
      <c r="Q42" s="149" t="n">
        <v>1</v>
      </c>
      <c r="S42" s="0" t="s">
        <v>124</v>
      </c>
      <c r="T42" s="150" t="n">
        <f aca="false">MAX($B$31:$E$31)-MIN($B$31:$E$31)</f>
        <v>212</v>
      </c>
      <c r="U42" s="150" t="n">
        <f aca="false">MAX($B$32:$E$32)-MIN($B$32:$E$32)</f>
        <v>234</v>
      </c>
      <c r="V42" s="150" t="n">
        <f aca="false">MAX($B$33:$E$33)-MIN($B$33:$E$33)</f>
        <v>200</v>
      </c>
      <c r="W42" s="150" t="n">
        <f aca="false">MAX($B$34:$E$34)-MIN($B$34:$E$34)</f>
        <v>626</v>
      </c>
      <c r="X42" s="150" t="n">
        <f aca="false">MAX($B$35:$E$35)-MIN($B$35:$E$35)</f>
        <v>191</v>
      </c>
      <c r="Y42" s="150" t="n">
        <f aca="false">MAX($B$36:$E$36)-MIN($B$36:$E$36)</f>
        <v>376</v>
      </c>
      <c r="Z42" s="150" t="n">
        <f aca="false">MAX($B$37:$E$37)-MIN($B$37:$E$37)</f>
        <v>599</v>
      </c>
      <c r="AA42" s="150" t="n">
        <f aca="false">MAX($B$38:$E$38)-MIN($B$38:$E$38)</f>
        <v>875</v>
      </c>
      <c r="AB42" s="150" t="n">
        <f aca="false">MAX($B$39:$E$39)-MIN($B$39:$E$39)</f>
        <v>1249</v>
      </c>
      <c r="AC42" s="150" t="n">
        <f aca="false">MAX($B$40:$E$40)-MIN($B$40:$E$40)</f>
        <v>5822</v>
      </c>
      <c r="AD42" s="150" t="n">
        <f aca="false">MAX($B$41:$E$41)-MIN($B$41:$E$41)</f>
        <v>278</v>
      </c>
      <c r="AE42" s="150" t="n">
        <f aca="false">MAX($B$42:$E$42)-MIN($B$42:$E$42)</f>
        <v>2215</v>
      </c>
      <c r="AF42" s="150" t="n">
        <f aca="false">MAX($B$43:$E$43)-MIN($B$43:$E$43)</f>
        <v>843</v>
      </c>
      <c r="AG42" s="150" t="n">
        <f aca="false">MAX($B$44:$E$44)-MIN($B$44:$E$44)</f>
        <v>662</v>
      </c>
      <c r="AH42" s="150" t="n">
        <f aca="false">MAX($B$45:$E$45)-MIN($B$45:$E$45)</f>
        <v>414</v>
      </c>
      <c r="AI42" s="150" t="n">
        <f aca="false">MAX($B$46:$E$46)-MIN($B$46:$E$46)</f>
        <v>365</v>
      </c>
      <c r="AJ42" s="150" t="n">
        <f aca="false">MAX($B$47:$E$47)-MIN($B$47:$E$47)</f>
        <v>405</v>
      </c>
      <c r="AK42" s="150" t="n">
        <f aca="false">MAX($B$48:$E$48)-MIN($B$48:$E$48)</f>
        <v>690</v>
      </c>
      <c r="AL42" s="150" t="n">
        <f aca="false">MAX($B$49:$E$49)-MIN($B$49:$E$49)</f>
        <v>843</v>
      </c>
      <c r="AM42" s="150" t="n">
        <f aca="false">MAX($B$50:$E$50)-MIN($B$50:$E$50)</f>
        <v>662</v>
      </c>
      <c r="AN42" s="150" t="n">
        <f aca="false">MAX($B$51:$E$51)-MIN($B$51:$E$51)</f>
        <v>414</v>
      </c>
      <c r="AO42" s="150" t="n">
        <f aca="false">MAX($B$52:$E$52)-MIN($B$52:$E$52)</f>
        <v>365</v>
      </c>
      <c r="AP42" s="150" t="n">
        <f aca="false">MAX($B$53:$E$53)-MIN($B$53:$E$53)</f>
        <v>405</v>
      </c>
      <c r="AQ42" s="150" t="n">
        <f aca="false">MAX($B$54:$E$54)-MIN($B$54:$E$54)</f>
        <v>690</v>
      </c>
    </row>
    <row r="43" customFormat="false" ht="12.8" hidden="false" customHeight="false" outlineLevel="0" collapsed="false">
      <c r="A43" s="16" t="s">
        <v>127</v>
      </c>
      <c r="B43" s="26" t="n">
        <v>15142</v>
      </c>
      <c r="C43" s="26" t="n">
        <v>14299</v>
      </c>
      <c r="D43" s="26" t="n">
        <v>14664</v>
      </c>
      <c r="E43" s="26" t="n">
        <v>14992</v>
      </c>
      <c r="F43" s="26" t="n">
        <v>59097</v>
      </c>
      <c r="G43" s="5" t="n">
        <v>10</v>
      </c>
      <c r="H43" s="115" t="n">
        <v>151420</v>
      </c>
      <c r="I43" s="115" t="n">
        <v>142990</v>
      </c>
      <c r="J43" s="115" t="n">
        <v>146640</v>
      </c>
      <c r="K43" s="115" t="n">
        <v>149920</v>
      </c>
      <c r="L43" s="115" t="n">
        <f aca="false">SUM(H43:K43)</f>
        <v>590970</v>
      </c>
      <c r="M43" s="148" t="n">
        <v>0.256222820109312</v>
      </c>
      <c r="N43" s="148" t="n">
        <v>0.24195813662284</v>
      </c>
      <c r="O43" s="148" t="n">
        <v>0.248134423067161</v>
      </c>
      <c r="P43" s="148" t="n">
        <v>0.253684620200687</v>
      </c>
      <c r="Q43" s="149" t="n">
        <v>1</v>
      </c>
      <c r="S43" s="0" t="s">
        <v>126</v>
      </c>
      <c r="T43" s="150" t="n">
        <f aca="false">MIN($B$31:$E$31)</f>
        <v>14650</v>
      </c>
      <c r="U43" s="150" t="n">
        <f aca="false">MIN($B$32:$E$32)</f>
        <v>14665</v>
      </c>
      <c r="V43" s="150" t="n">
        <f aca="false">MIN($B$33:$E$33)</f>
        <v>14667</v>
      </c>
      <c r="W43" s="150" t="n">
        <f aca="false">MIN($B$34:$E$34)</f>
        <v>14438</v>
      </c>
      <c r="X43" s="150" t="n">
        <f aca="false">MIN($B$35:$E$35)</f>
        <v>14683</v>
      </c>
      <c r="Y43" s="150" t="n">
        <f aca="false">MIN($B$36:$E$36)</f>
        <v>14578</v>
      </c>
      <c r="Z43" s="150" t="n">
        <f aca="false">MIN($B$37:$E$37)</f>
        <v>14361</v>
      </c>
      <c r="AA43" s="150" t="n">
        <f aca="false">MIN($B$38:$E$38)</f>
        <v>14333</v>
      </c>
      <c r="AB43" s="150" t="n">
        <f aca="false">MIN($B$39:$E$39)</f>
        <v>13987</v>
      </c>
      <c r="AC43" s="150" t="n">
        <f aca="false">MIN($B$40:$E$40)</f>
        <v>11908</v>
      </c>
      <c r="AD43" s="150" t="n">
        <f aca="false">MIN($B$41:$E$41)</f>
        <v>14663</v>
      </c>
      <c r="AE43" s="150" t="n">
        <f aca="false">MIN($B$42:$E$42)</f>
        <v>13731</v>
      </c>
      <c r="AF43" s="150" t="n">
        <f aca="false">MIN($B$43:$E$43)</f>
        <v>14299</v>
      </c>
      <c r="AG43" s="150" t="n">
        <f aca="false">MIN($B$44:$E$44)</f>
        <v>14461</v>
      </c>
      <c r="AH43" s="150" t="n">
        <f aca="false">MIN($B$45:$E$45)</f>
        <v>14571</v>
      </c>
      <c r="AI43" s="150" t="n">
        <f aca="false">MIN($B$46:$E$46)</f>
        <v>14627</v>
      </c>
      <c r="AJ43" s="150" t="n">
        <f aca="false">MIN($B$47:$E$47)</f>
        <v>14595</v>
      </c>
      <c r="AK43" s="150" t="n">
        <f aca="false">MIN($B$48:$E$48)</f>
        <v>14460</v>
      </c>
      <c r="AL43" s="150" t="n">
        <f aca="false">MIN($B$49:$E$49)</f>
        <v>14299</v>
      </c>
      <c r="AM43" s="150" t="n">
        <f aca="false">MIN($B$50:$E$50)</f>
        <v>14461</v>
      </c>
      <c r="AN43" s="150" t="n">
        <f aca="false">MIN($B$51:$E$51)</f>
        <v>14571</v>
      </c>
      <c r="AO43" s="150" t="n">
        <f aca="false">MIN($B$52:$E$52)</f>
        <v>14627</v>
      </c>
      <c r="AP43" s="150" t="n">
        <f aca="false">MIN($B$53:$E$53)</f>
        <v>14595</v>
      </c>
      <c r="AQ43" s="150" t="n">
        <f aca="false">MIN($B$54:$E$54)</f>
        <v>14460</v>
      </c>
    </row>
    <row r="44" customFormat="false" ht="12.8" hidden="false" customHeight="false" outlineLevel="0" collapsed="false">
      <c r="A44" s="16" t="s">
        <v>129</v>
      </c>
      <c r="B44" s="26" t="n">
        <v>14973</v>
      </c>
      <c r="C44" s="26" t="n">
        <v>14540</v>
      </c>
      <c r="D44" s="26" t="n">
        <v>14461</v>
      </c>
      <c r="E44" s="26" t="n">
        <v>15123</v>
      </c>
      <c r="F44" s="26" t="n">
        <v>59097</v>
      </c>
      <c r="G44" s="5" t="n">
        <v>0.1</v>
      </c>
      <c r="H44" s="115" t="n">
        <v>1497.3</v>
      </c>
      <c r="I44" s="115" t="n">
        <v>1454</v>
      </c>
      <c r="J44" s="115" t="n">
        <v>1446.1</v>
      </c>
      <c r="K44" s="115" t="n">
        <v>1512.3</v>
      </c>
      <c r="L44" s="115" t="n">
        <f aca="false">SUM(H44:K44)</f>
        <v>5909.7</v>
      </c>
      <c r="M44" s="148" t="n">
        <v>0.253363114878928</v>
      </c>
      <c r="N44" s="148" t="n">
        <v>0.246036177809364</v>
      </c>
      <c r="O44" s="148" t="n">
        <v>0.244699392524155</v>
      </c>
      <c r="P44" s="148" t="n">
        <v>0.255901314787553</v>
      </c>
      <c r="Q44" s="149" t="n">
        <v>1</v>
      </c>
      <c r="S44" s="0" t="s">
        <v>128</v>
      </c>
      <c r="T44" s="150" t="n">
        <f aca="false">MAX($B$31:$E$31)</f>
        <v>14862</v>
      </c>
      <c r="U44" s="150" t="n">
        <f aca="false">MAX($B$32:$E$32)</f>
        <v>14899</v>
      </c>
      <c r="V44" s="150" t="n">
        <f aca="false">MAX($B$33:$E$33)</f>
        <v>14867</v>
      </c>
      <c r="W44" s="150" t="n">
        <f aca="false">MAX($B$34:$E$34)</f>
        <v>15064</v>
      </c>
      <c r="X44" s="150" t="n">
        <f aca="false">MAX($B$35:$E$35)</f>
        <v>14874</v>
      </c>
      <c r="Y44" s="150" t="n">
        <f aca="false">MAX($B$36:$E$36)</f>
        <v>14954</v>
      </c>
      <c r="Z44" s="150" t="n">
        <f aca="false">MAX($B$37:$E$37)</f>
        <v>14960</v>
      </c>
      <c r="AA44" s="150" t="n">
        <f aca="false">MAX($B$38:$E$38)</f>
        <v>15208</v>
      </c>
      <c r="AB44" s="150" t="n">
        <f aca="false">MAX($B$39:$E$39)</f>
        <v>15236</v>
      </c>
      <c r="AC44" s="150" t="n">
        <f aca="false">MAX($B$40:$E$40)</f>
        <v>17730</v>
      </c>
      <c r="AD44" s="150" t="n">
        <f aca="false">MAX($B$41:$E$41)</f>
        <v>14941</v>
      </c>
      <c r="AE44" s="150" t="n">
        <f aca="false">MAX($B$42:$E$42)</f>
        <v>15946</v>
      </c>
      <c r="AF44" s="150" t="n">
        <f aca="false">MAX($B$43:$E$43)</f>
        <v>15142</v>
      </c>
      <c r="AG44" s="150" t="n">
        <f aca="false">MAX($B$44:$E$44)</f>
        <v>15123</v>
      </c>
      <c r="AH44" s="150" t="n">
        <f aca="false">MAX($B$45:$E$45)</f>
        <v>14985</v>
      </c>
      <c r="AI44" s="150" t="n">
        <f aca="false">MAX($B$46:$E$46)</f>
        <v>14992</v>
      </c>
      <c r="AJ44" s="150" t="n">
        <f aca="false">MAX($B$47:$E$47)</f>
        <v>15000</v>
      </c>
      <c r="AK44" s="150" t="n">
        <f aca="false">MAX($B$48:$E$48)</f>
        <v>15150</v>
      </c>
      <c r="AL44" s="150" t="n">
        <f aca="false">MAX($B$49:$E$49)</f>
        <v>15142</v>
      </c>
      <c r="AM44" s="150" t="n">
        <f aca="false">MAX($B$50:$E$50)</f>
        <v>15123</v>
      </c>
      <c r="AN44" s="150" t="n">
        <f aca="false">MAX($B$51:$E$51)</f>
        <v>14985</v>
      </c>
      <c r="AO44" s="150" t="n">
        <f aca="false">MAX($B$52:$E$52)</f>
        <v>14992</v>
      </c>
      <c r="AP44" s="150" t="n">
        <f aca="false">MAX($B$53:$E$53)</f>
        <v>15000</v>
      </c>
      <c r="AQ44" s="150" t="n">
        <f aca="false">MAX($B$54:$E$54)</f>
        <v>15150</v>
      </c>
    </row>
    <row r="45" customFormat="false" ht="12.8" hidden="false" customHeight="false" outlineLevel="0" collapsed="false">
      <c r="A45" s="16" t="s">
        <v>131</v>
      </c>
      <c r="B45" s="26" t="n">
        <v>14870</v>
      </c>
      <c r="C45" s="26" t="n">
        <v>14671</v>
      </c>
      <c r="D45" s="26" t="n">
        <v>14571</v>
      </c>
      <c r="E45" s="26" t="n">
        <v>14985</v>
      </c>
      <c r="F45" s="26" t="n">
        <v>59097</v>
      </c>
      <c r="G45" s="5" t="n">
        <v>0.1</v>
      </c>
      <c r="H45" s="115" t="n">
        <v>1487</v>
      </c>
      <c r="I45" s="115" t="n">
        <v>1467.1</v>
      </c>
      <c r="J45" s="115" t="n">
        <v>1457.1</v>
      </c>
      <c r="K45" s="115" t="n">
        <v>1498.5</v>
      </c>
      <c r="L45" s="115" t="n">
        <f aca="false">SUM(H45:K45)</f>
        <v>5909.7</v>
      </c>
      <c r="M45" s="148" t="n">
        <v>0.251620217608339</v>
      </c>
      <c r="N45" s="148" t="n">
        <v>0.24825287239623</v>
      </c>
      <c r="O45" s="148" t="n">
        <v>0.246560739123813</v>
      </c>
      <c r="P45" s="148" t="n">
        <v>0.253566170871618</v>
      </c>
      <c r="Q45" s="149" t="n">
        <v>1</v>
      </c>
      <c r="S45" s="0" t="s">
        <v>130</v>
      </c>
      <c r="T45" s="150" t="n">
        <f aca="false">SUM($B$31:$E$31)</f>
        <v>59097</v>
      </c>
      <c r="U45" s="150" t="n">
        <f aca="false">SUM($B$32:$E$32)</f>
        <v>59097</v>
      </c>
      <c r="V45" s="150" t="n">
        <f aca="false">SUM($B$33:$E$33)</f>
        <v>59097</v>
      </c>
      <c r="W45" s="150" t="n">
        <f aca="false">SUM($B$34:$E$34)</f>
        <v>59097</v>
      </c>
      <c r="X45" s="150" t="n">
        <f aca="false">SUM($B$35:$E$35)</f>
        <v>59097</v>
      </c>
      <c r="Y45" s="150" t="n">
        <f aca="false">SUM($B$36:$E$36)</f>
        <v>59097</v>
      </c>
      <c r="Z45" s="150" t="n">
        <f aca="false">SUM($B$37:$E$37)</f>
        <v>59097</v>
      </c>
      <c r="AA45" s="150" t="n">
        <f aca="false">SUM($B$38:$E$38)</f>
        <v>59097</v>
      </c>
      <c r="AB45" s="150" t="n">
        <f aca="false">SUM($B$39:$E$39)</f>
        <v>59097</v>
      </c>
      <c r="AC45" s="150" t="n">
        <f aca="false">SUM($B$40:$E$40)</f>
        <v>59097</v>
      </c>
      <c r="AD45" s="150" t="n">
        <f aca="false">SUM($B$41:$E$41)</f>
        <v>59097</v>
      </c>
      <c r="AE45" s="150" t="n">
        <f aca="false">SUM($B$42:$E$42)</f>
        <v>59097</v>
      </c>
      <c r="AF45" s="150" t="n">
        <f aca="false">SUM($B$43:$E$43)</f>
        <v>59097</v>
      </c>
      <c r="AG45" s="150" t="n">
        <f aca="false">SUM($B$44:$E$44)</f>
        <v>59097</v>
      </c>
      <c r="AH45" s="150" t="n">
        <f aca="false">SUM($B$45:$E$45)</f>
        <v>59097</v>
      </c>
      <c r="AI45" s="150" t="n">
        <f aca="false">SUM($B$46:$E$46)</f>
        <v>59097</v>
      </c>
      <c r="AJ45" s="150" t="n">
        <f aca="false">SUM($B$47:$E$47)</f>
        <v>59097</v>
      </c>
      <c r="AK45" s="150" t="n">
        <f aca="false">SUM($B$48:$E$48)</f>
        <v>59097</v>
      </c>
      <c r="AL45" s="150" t="n">
        <f aca="false">SUM($B$49:$E$49)</f>
        <v>59097</v>
      </c>
      <c r="AM45" s="150" t="n">
        <f aca="false">SUM($B$50:$E$50)</f>
        <v>59097</v>
      </c>
      <c r="AN45" s="150" t="n">
        <f aca="false">SUM($B$51:$E$51)</f>
        <v>59097</v>
      </c>
      <c r="AO45" s="150" t="n">
        <f aca="false">SUM($B$52:$E$52)</f>
        <v>59097</v>
      </c>
      <c r="AP45" s="150" t="n">
        <f aca="false">SUM($B$53:$E$53)</f>
        <v>59097</v>
      </c>
      <c r="AQ45" s="150" t="n">
        <f aca="false">SUM($B$54:$E$54)</f>
        <v>59097</v>
      </c>
    </row>
    <row r="46" customFormat="false" ht="12.8" hidden="false" customHeight="false" outlineLevel="0" collapsed="false">
      <c r="A46" s="16" t="s">
        <v>133</v>
      </c>
      <c r="B46" s="26" t="n">
        <v>14826</v>
      </c>
      <c r="C46" s="26" t="n">
        <v>14627</v>
      </c>
      <c r="D46" s="26" t="n">
        <v>14992</v>
      </c>
      <c r="E46" s="26" t="n">
        <v>14652</v>
      </c>
      <c r="F46" s="26" t="n">
        <v>59097</v>
      </c>
      <c r="G46" s="5" t="n">
        <v>0.1</v>
      </c>
      <c r="H46" s="115" t="n">
        <v>1482.6</v>
      </c>
      <c r="I46" s="115" t="n">
        <v>1462.7</v>
      </c>
      <c r="J46" s="115" t="n">
        <v>1499.2</v>
      </c>
      <c r="K46" s="115" t="n">
        <v>1465.2</v>
      </c>
      <c r="L46" s="115" t="n">
        <f aca="false">SUM(H46:K46)</f>
        <v>5909.7</v>
      </c>
      <c r="M46" s="148" t="n">
        <v>0.250875678968476</v>
      </c>
      <c r="N46" s="148" t="n">
        <v>0.247508333756367</v>
      </c>
      <c r="O46" s="148" t="n">
        <v>0.253684620200687</v>
      </c>
      <c r="P46" s="148" t="n">
        <v>0.247931367074471</v>
      </c>
      <c r="Q46" s="149" t="n">
        <v>1</v>
      </c>
      <c r="S46" s="0" t="s">
        <v>132</v>
      </c>
      <c r="T46" s="150" t="n">
        <f aca="false">COUNT($B$31:$E$31)</f>
        <v>4</v>
      </c>
      <c r="U46" s="150" t="n">
        <f aca="false">COUNT($B$32:$E$32)</f>
        <v>4</v>
      </c>
      <c r="V46" s="150" t="n">
        <f aca="false">COUNT($B$33:$E$33)</f>
        <v>4</v>
      </c>
      <c r="W46" s="150" t="n">
        <f aca="false">COUNT($B$34:$E$34)</f>
        <v>4</v>
      </c>
      <c r="X46" s="150" t="n">
        <f aca="false">COUNT($B$35:$E$35)</f>
        <v>4</v>
      </c>
      <c r="Y46" s="150" t="n">
        <f aca="false">COUNT($B$36:$E$36)</f>
        <v>4</v>
      </c>
      <c r="Z46" s="150" t="n">
        <f aca="false">COUNT($B$37:$E$37)</f>
        <v>4</v>
      </c>
      <c r="AA46" s="150" t="n">
        <f aca="false">COUNT($B$38:$E$38)</f>
        <v>4</v>
      </c>
      <c r="AB46" s="150" t="n">
        <f aca="false">COUNT($B$39:$E$39)</f>
        <v>4</v>
      </c>
      <c r="AC46" s="150" t="n">
        <f aca="false">COUNT($B$40:$E$40)</f>
        <v>4</v>
      </c>
      <c r="AD46" s="150" t="n">
        <f aca="false">COUNT($B$41:$E$41)</f>
        <v>4</v>
      </c>
      <c r="AE46" s="150" t="n">
        <f aca="false">COUNT($B$42:$E$42)</f>
        <v>4</v>
      </c>
      <c r="AF46" s="150" t="n">
        <f aca="false">COUNT($B$43:$E$43)</f>
        <v>4</v>
      </c>
      <c r="AG46" s="150" t="n">
        <f aca="false">COUNT($B$44:$E$44)</f>
        <v>4</v>
      </c>
      <c r="AH46" s="150" t="n">
        <f aca="false">COUNT($B$45:$E$45)</f>
        <v>4</v>
      </c>
      <c r="AI46" s="150" t="n">
        <f aca="false">COUNT($B$46:$E$46)</f>
        <v>4</v>
      </c>
      <c r="AJ46" s="150" t="n">
        <f aca="false">COUNT($B$47:$E$47)</f>
        <v>4</v>
      </c>
      <c r="AK46" s="150" t="n">
        <f aca="false">COUNT($B$48:$E$48)</f>
        <v>4</v>
      </c>
      <c r="AL46" s="150" t="n">
        <f aca="false">COUNT($B$49:$E$49)</f>
        <v>4</v>
      </c>
      <c r="AM46" s="150" t="n">
        <f aca="false">COUNT($B$50:$E$50)</f>
        <v>4</v>
      </c>
      <c r="AN46" s="150" t="n">
        <f aca="false">COUNT($B$51:$E$51)</f>
        <v>4</v>
      </c>
      <c r="AO46" s="150" t="n">
        <f aca="false">COUNT($B$52:$E$52)</f>
        <v>4</v>
      </c>
      <c r="AP46" s="150" t="n">
        <f aca="false">COUNT($B$53:$E$53)</f>
        <v>4</v>
      </c>
      <c r="AQ46" s="150" t="n">
        <f aca="false">COUNT($B$54:$E$54)</f>
        <v>4</v>
      </c>
    </row>
    <row r="47" customFormat="false" ht="12.8" hidden="false" customHeight="false" outlineLevel="0" collapsed="false">
      <c r="A47" s="16" t="s">
        <v>134</v>
      </c>
      <c r="B47" s="26" t="n">
        <v>14657</v>
      </c>
      <c r="C47" s="26" t="n">
        <v>14845</v>
      </c>
      <c r="D47" s="26" t="n">
        <v>15000</v>
      </c>
      <c r="E47" s="26" t="n">
        <v>14595</v>
      </c>
      <c r="F47" s="26" t="n">
        <v>59097</v>
      </c>
      <c r="G47" s="5" t="n">
        <v>0.1</v>
      </c>
      <c r="H47" s="115" t="n">
        <v>1465.7</v>
      </c>
      <c r="I47" s="115" t="n">
        <v>1484.5</v>
      </c>
      <c r="J47" s="115" t="n">
        <v>1500</v>
      </c>
      <c r="K47" s="115" t="n">
        <v>1459.5</v>
      </c>
      <c r="L47" s="115" t="n">
        <f aca="false">SUM(H47:K47)</f>
        <v>5909.7</v>
      </c>
      <c r="M47" s="148" t="n">
        <v>0.248015973738092</v>
      </c>
      <c r="N47" s="148" t="n">
        <v>0.251197184290235</v>
      </c>
      <c r="O47" s="148" t="n">
        <v>0.25381999086248</v>
      </c>
      <c r="P47" s="148" t="n">
        <v>0.246966851109193</v>
      </c>
      <c r="Q47" s="149" t="n">
        <v>1</v>
      </c>
    </row>
    <row r="48" customFormat="false" ht="12.8" hidden="false" customHeight="false" outlineLevel="0" collapsed="false">
      <c r="A48" s="16" t="s">
        <v>135</v>
      </c>
      <c r="B48" s="26" t="n">
        <v>14460</v>
      </c>
      <c r="C48" s="26" t="n">
        <v>15150</v>
      </c>
      <c r="D48" s="26" t="n">
        <v>14811</v>
      </c>
      <c r="E48" s="26" t="n">
        <v>14676</v>
      </c>
      <c r="F48" s="26" t="n">
        <v>59097</v>
      </c>
      <c r="G48" s="5" t="n">
        <v>0.1</v>
      </c>
      <c r="H48" s="115" t="n">
        <v>1446</v>
      </c>
      <c r="I48" s="115" t="n">
        <v>1515</v>
      </c>
      <c r="J48" s="115" t="n">
        <v>1481.1</v>
      </c>
      <c r="K48" s="115" t="n">
        <v>1467.6</v>
      </c>
      <c r="L48" s="115" t="n">
        <f aca="false">SUM(H48:K48)</f>
        <v>5909.7</v>
      </c>
      <c r="M48" s="148" t="n">
        <v>0.244682471191431</v>
      </c>
      <c r="N48" s="148" t="n">
        <v>0.256358190771105</v>
      </c>
      <c r="O48" s="148" t="n">
        <v>0.250621858977613</v>
      </c>
      <c r="P48" s="148" t="n">
        <v>0.248337479059851</v>
      </c>
      <c r="Q48" s="149" t="n">
        <v>1</v>
      </c>
    </row>
    <row r="49" customFormat="false" ht="12.8" hidden="false" customHeight="false" outlineLevel="0" collapsed="false">
      <c r="A49" s="16" t="s">
        <v>137</v>
      </c>
      <c r="B49" s="26" t="n">
        <v>14664</v>
      </c>
      <c r="C49" s="26" t="n">
        <v>14992</v>
      </c>
      <c r="D49" s="26" t="n">
        <v>15142</v>
      </c>
      <c r="E49" s="26" t="n">
        <v>14299</v>
      </c>
      <c r="F49" s="26" t="n">
        <v>59097</v>
      </c>
      <c r="G49" s="5" t="n">
        <v>0.1</v>
      </c>
      <c r="H49" s="115" t="n">
        <v>1466.4</v>
      </c>
      <c r="I49" s="115" t="n">
        <v>1499.2</v>
      </c>
      <c r="J49" s="115" t="n">
        <v>1514.2</v>
      </c>
      <c r="K49" s="115" t="n">
        <v>1429.9</v>
      </c>
      <c r="L49" s="115" t="n">
        <f aca="false">SUM(H49:K49)</f>
        <v>5909.7</v>
      </c>
      <c r="M49" s="148" t="n">
        <v>0.248134423067161</v>
      </c>
      <c r="N49" s="148" t="n">
        <v>0.253684620200687</v>
      </c>
      <c r="O49" s="148" t="n">
        <v>0.256222820109312</v>
      </c>
      <c r="P49" s="148" t="n">
        <v>0.24195813662284</v>
      </c>
      <c r="Q49" s="149" t="n">
        <v>1</v>
      </c>
    </row>
    <row r="50" customFormat="false" ht="12.8" hidden="false" customHeight="false" outlineLevel="0" collapsed="false">
      <c r="A50" s="16" t="s">
        <v>139</v>
      </c>
      <c r="B50" s="26" t="n">
        <v>14461</v>
      </c>
      <c r="C50" s="26" t="n">
        <v>15123</v>
      </c>
      <c r="D50" s="26" t="n">
        <v>14973</v>
      </c>
      <c r="E50" s="26" t="n">
        <v>14540</v>
      </c>
      <c r="F50" s="26" t="n">
        <v>59097</v>
      </c>
      <c r="G50" s="5" t="n">
        <v>0.1</v>
      </c>
      <c r="H50" s="115" t="n">
        <v>1446.1</v>
      </c>
      <c r="I50" s="115" t="n">
        <v>1512.3</v>
      </c>
      <c r="J50" s="115" t="n">
        <v>1497.3</v>
      </c>
      <c r="K50" s="115" t="n">
        <v>1454</v>
      </c>
      <c r="L50" s="115" t="n">
        <f aca="false">SUM(H50:K50)</f>
        <v>5909.7</v>
      </c>
      <c r="M50" s="148" t="n">
        <v>0.244699392524155</v>
      </c>
      <c r="N50" s="148" t="n">
        <v>0.255901314787553</v>
      </c>
      <c r="O50" s="148" t="n">
        <v>0.253363114878928</v>
      </c>
      <c r="P50" s="148" t="n">
        <v>0.246036177809364</v>
      </c>
      <c r="Q50" s="149" t="n">
        <v>1</v>
      </c>
    </row>
    <row r="51" customFormat="false" ht="12.8" hidden="false" customHeight="false" outlineLevel="0" collapsed="false">
      <c r="A51" s="16" t="s">
        <v>141</v>
      </c>
      <c r="B51" s="26" t="n">
        <v>14571</v>
      </c>
      <c r="C51" s="26" t="n">
        <v>14985</v>
      </c>
      <c r="D51" s="26" t="n">
        <v>14870</v>
      </c>
      <c r="E51" s="26" t="n">
        <v>14671</v>
      </c>
      <c r="F51" s="26" t="n">
        <v>59097</v>
      </c>
      <c r="G51" s="5" t="n">
        <v>0.1</v>
      </c>
      <c r="H51" s="115" t="n">
        <v>1457.1</v>
      </c>
      <c r="I51" s="115" t="n">
        <v>1498.5</v>
      </c>
      <c r="J51" s="115" t="n">
        <v>1487</v>
      </c>
      <c r="K51" s="115" t="n">
        <v>1467.1</v>
      </c>
      <c r="L51" s="115" t="n">
        <f aca="false">SUM(H51:K51)</f>
        <v>5909.7</v>
      </c>
      <c r="M51" s="148" t="n">
        <v>0.246560739123813</v>
      </c>
      <c r="N51" s="148" t="n">
        <v>0.253566170871618</v>
      </c>
      <c r="O51" s="148" t="n">
        <v>0.251620217608339</v>
      </c>
      <c r="P51" s="148" t="n">
        <v>0.24825287239623</v>
      </c>
      <c r="Q51" s="149" t="n">
        <v>1</v>
      </c>
    </row>
    <row r="52" customFormat="false" ht="12.8" hidden="false" customHeight="false" outlineLevel="0" collapsed="false">
      <c r="A52" s="16" t="s">
        <v>142</v>
      </c>
      <c r="B52" s="26" t="n">
        <v>14992</v>
      </c>
      <c r="C52" s="26" t="n">
        <v>14652</v>
      </c>
      <c r="D52" s="26" t="n">
        <v>14826</v>
      </c>
      <c r="E52" s="26" t="n">
        <v>14627</v>
      </c>
      <c r="F52" s="26" t="n">
        <v>59097</v>
      </c>
      <c r="G52" s="5" t="n">
        <v>10</v>
      </c>
      <c r="H52" s="115" t="n">
        <v>149920</v>
      </c>
      <c r="I52" s="115" t="n">
        <v>146520</v>
      </c>
      <c r="J52" s="115" t="n">
        <v>148260</v>
      </c>
      <c r="K52" s="115" t="n">
        <v>146270</v>
      </c>
      <c r="L52" s="115" t="n">
        <f aca="false">SUM(H52:K52)</f>
        <v>590970</v>
      </c>
      <c r="M52" s="148" t="n">
        <v>0.253684620200687</v>
      </c>
      <c r="N52" s="148" t="n">
        <v>0.247931367074471</v>
      </c>
      <c r="O52" s="148" t="n">
        <v>0.250875678968476</v>
      </c>
      <c r="P52" s="148" t="n">
        <v>0.247508333756367</v>
      </c>
      <c r="Q52" s="149" t="n">
        <v>1</v>
      </c>
      <c r="S52" s="0" t="s">
        <v>145</v>
      </c>
      <c r="T52" s="0" t="n">
        <v>59097</v>
      </c>
    </row>
    <row r="53" customFormat="false" ht="12.8" hidden="false" customHeight="false" outlineLevel="0" collapsed="false">
      <c r="A53" s="16" t="s">
        <v>143</v>
      </c>
      <c r="B53" s="26" t="n">
        <v>15000</v>
      </c>
      <c r="C53" s="26" t="n">
        <v>14595</v>
      </c>
      <c r="D53" s="26" t="n">
        <v>14657</v>
      </c>
      <c r="E53" s="26" t="n">
        <v>14845</v>
      </c>
      <c r="F53" s="26" t="n">
        <v>59097</v>
      </c>
      <c r="G53" s="5" t="n">
        <v>0.1</v>
      </c>
      <c r="H53" s="115" t="n">
        <v>1500</v>
      </c>
      <c r="I53" s="115" t="n">
        <v>1459.5</v>
      </c>
      <c r="J53" s="115" t="n">
        <v>1465.7</v>
      </c>
      <c r="K53" s="115" t="n">
        <v>1484.5</v>
      </c>
      <c r="L53" s="115" t="n">
        <f aca="false">SUM(H53:K53)</f>
        <v>5909.7</v>
      </c>
      <c r="M53" s="148" t="n">
        <v>0.25381999086248</v>
      </c>
      <c r="N53" s="148" t="n">
        <v>0.246966851109193</v>
      </c>
      <c r="O53" s="148" t="n">
        <v>0.248015973738092</v>
      </c>
      <c r="P53" s="148" t="n">
        <v>0.251197184290235</v>
      </c>
      <c r="Q53" s="149" t="n">
        <v>1</v>
      </c>
      <c r="S53" s="0" t="s">
        <v>138</v>
      </c>
      <c r="T53" s="0" t="n">
        <v>0.25</v>
      </c>
    </row>
    <row r="54" customFormat="false" ht="12.8" hidden="false" customHeight="false" outlineLevel="0" collapsed="false">
      <c r="A54" s="16" t="s">
        <v>144</v>
      </c>
      <c r="B54" s="26" t="n">
        <v>14811</v>
      </c>
      <c r="C54" s="26" t="n">
        <v>14676</v>
      </c>
      <c r="D54" s="26" t="n">
        <v>14460</v>
      </c>
      <c r="E54" s="26" t="n">
        <v>15150</v>
      </c>
      <c r="F54" s="26" t="n">
        <v>59097</v>
      </c>
      <c r="G54" s="5" t="n">
        <v>0.1</v>
      </c>
      <c r="H54" s="115" t="n">
        <v>1481.1</v>
      </c>
      <c r="I54" s="115" t="n">
        <v>1467.6</v>
      </c>
      <c r="J54" s="115" t="n">
        <v>1446</v>
      </c>
      <c r="K54" s="115" t="n">
        <v>1515</v>
      </c>
      <c r="L54" s="115" t="n">
        <f aca="false">SUM(H54:K54)</f>
        <v>5909.7</v>
      </c>
      <c r="M54" s="148" t="n">
        <v>0.250621858977613</v>
      </c>
      <c r="N54" s="148" t="n">
        <v>0.248337479059851</v>
      </c>
      <c r="O54" s="148" t="n">
        <v>0.244682471191431</v>
      </c>
      <c r="P54" s="148" t="n">
        <v>0.256358190771105</v>
      </c>
      <c r="Q54" s="149" t="n">
        <v>1</v>
      </c>
      <c r="S54" s="0" t="s">
        <v>140</v>
      </c>
      <c r="T54" s="0" t="n">
        <f aca="false">+(T52*T53*(1-T53))^0.5</f>
        <v>105.264844558855</v>
      </c>
    </row>
    <row r="55" customFormat="false" ht="12.8" hidden="false" customHeight="false" outlineLevel="0" collapsed="false">
      <c r="B55" s="5" t="n">
        <f aca="false">SUM(B31:B54)</f>
        <v>355968</v>
      </c>
      <c r="C55" s="5" t="n">
        <f aca="false">SUM(C31:C54)</f>
        <v>351060</v>
      </c>
      <c r="D55" s="5" t="n">
        <f aca="false">SUM(D31:D54)</f>
        <v>353976</v>
      </c>
      <c r="E55" s="5" t="n">
        <f aca="false">SUM(E31:E54)</f>
        <v>357324</v>
      </c>
      <c r="F55" s="5" t="n">
        <f aca="false">SUM(F31:F54)</f>
        <v>1418328</v>
      </c>
      <c r="H55" s="5" t="n">
        <f aca="false">SUM(H31:H54)</f>
        <v>1497590.9</v>
      </c>
      <c r="I55" s="5" t="n">
        <f aca="false">SUM(I31:I54)</f>
        <v>1479066.7</v>
      </c>
      <c r="J55" s="5" t="n">
        <f aca="false">SUM(J31:J54)</f>
        <v>1495426.8</v>
      </c>
      <c r="K55" s="5" t="n">
        <f aca="false">SUM(K31:K54)</f>
        <v>1502622.3</v>
      </c>
      <c r="L55" s="5" t="n">
        <f aca="false">SUM(L31:L54)</f>
        <v>5974706.7</v>
      </c>
      <c r="M55" s="151" t="n">
        <f aca="false">AVERAGE(M31:M54)</f>
        <v>0.250977206964821</v>
      </c>
      <c r="N55" s="151" t="n">
        <f aca="false">AVERAGE(N31:N54)</f>
        <v>0.247516794422729</v>
      </c>
      <c r="O55" s="151" t="n">
        <f aca="false">AVERAGE(O31:O54)</f>
        <v>0.249572736348715</v>
      </c>
      <c r="P55" s="151" t="n">
        <f aca="false">AVERAGE(P31:P54)</f>
        <v>0.251933262263736</v>
      </c>
      <c r="Q55" s="151" t="n">
        <f aca="false">AVERAGE(Q31:Q54)</f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R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" activeCellId="0" sqref="O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6.32"/>
    <col collapsed="false" customWidth="true" hidden="false" outlineLevel="0" max="2" min="2" style="0" width="4.9"/>
    <col collapsed="false" customWidth="true" hidden="false" outlineLevel="0" max="3" min="3" style="0" width="7.53"/>
    <col collapsed="false" customWidth="true" hidden="false" outlineLevel="0" max="4" min="4" style="0" width="7.9"/>
    <col collapsed="false" customWidth="true" hidden="false" outlineLevel="0" max="7" min="5" style="0" width="6.95"/>
    <col collapsed="false" customWidth="true" hidden="false" outlineLevel="0" max="8" min="8" style="0" width="7.84"/>
    <col collapsed="false" customWidth="true" hidden="false" outlineLevel="0" max="11" min="9" style="0" width="7.4"/>
    <col collapsed="false" customWidth="true" hidden="false" outlineLevel="0" max="14" min="14" style="0" width="7.26"/>
  </cols>
  <sheetData>
    <row r="2" customFormat="false" ht="12.8" hidden="false" customHeight="false" outlineLevel="0" collapsed="false">
      <c r="A2" s="145" t="s">
        <v>8</v>
      </c>
      <c r="B2" s="145" t="s">
        <v>146</v>
      </c>
      <c r="C2" s="145" t="s">
        <v>147</v>
      </c>
      <c r="D2" s="145" t="s">
        <v>148</v>
      </c>
      <c r="E2" s="145" t="s">
        <v>149</v>
      </c>
      <c r="F2" s="145" t="s">
        <v>150</v>
      </c>
      <c r="G2" s="145" t="s">
        <v>151</v>
      </c>
      <c r="H2" s="145" t="s">
        <v>152</v>
      </c>
      <c r="I2" s="145" t="s">
        <v>153</v>
      </c>
      <c r="J2" s="145" t="s">
        <v>154</v>
      </c>
      <c r="K2" s="145" t="s">
        <v>155</v>
      </c>
      <c r="N2" s="124" t="s">
        <v>8</v>
      </c>
      <c r="O2" s="0" t="n">
        <v>230000</v>
      </c>
    </row>
    <row r="3" customFormat="false" ht="12.8" hidden="false" customHeight="false" outlineLevel="0" collapsed="false">
      <c r="A3" s="152" t="n">
        <v>12</v>
      </c>
      <c r="B3" s="153" t="n">
        <f aca="false" t="array" ref="B3:B30">SQRT(A$3:A$30*O3*(1-O3))</f>
        <v>0.287671044127888</v>
      </c>
      <c r="C3" s="154" t="n">
        <f aca="false" t="array" ref="C3:C30">3*B3:B30/A3:A30/O3</f>
        <v>10.356157588604</v>
      </c>
      <c r="D3" s="154" t="n">
        <f aca="false" t="array" ref="D3:D30">2*B3:B30/A3:A30/O3</f>
        <v>6.90410505906933</v>
      </c>
      <c r="E3" s="155" t="n">
        <f aca="false" t="array" ref="E3:E30">H3:H30-3*B3:B30</f>
        <v>-0.779679799050332</v>
      </c>
      <c r="F3" s="156" t="n">
        <f aca="false" t="array" ref="F3:F30">H3:H30-2*B3:B30</f>
        <v>-0.492008754922444</v>
      </c>
      <c r="G3" s="157" t="n">
        <f aca="false" t="array" ref="G3:G30">H3:H30-1*B3:B30</f>
        <v>-0.204337710794555</v>
      </c>
      <c r="H3" s="158" t="n">
        <f aca="false" t="array" ref="H3:H30">A3:A300*O3</f>
        <v>0.0833333333333333</v>
      </c>
      <c r="I3" s="157" t="n">
        <f aca="false" t="array" ref="I3:I30">H3:H30+1*B3:B30</f>
        <v>0.371004377461222</v>
      </c>
      <c r="J3" s="156" t="n">
        <f aca="false" t="array" ref="J3:J30">H3:H30+2*B3:B30</f>
        <v>0.65867542158911</v>
      </c>
      <c r="K3" s="155" t="n">
        <f aca="false" t="array" ref="K3:K30">H3:H30+3*B3:B30</f>
        <v>0.946346465716999</v>
      </c>
      <c r="N3" s="124" t="s">
        <v>24</v>
      </c>
      <c r="O3" s="159" t="n">
        <f aca="false">+1/144</f>
        <v>0.00694444444444444</v>
      </c>
      <c r="P3" s="0" t="s">
        <v>156</v>
      </c>
    </row>
    <row r="4" customFormat="false" ht="12.8" hidden="false" customHeight="false" outlineLevel="0" collapsed="false">
      <c r="A4" s="152" t="n">
        <v>24</v>
      </c>
      <c r="B4" s="153" t="n">
        <v>0.406828292107689</v>
      </c>
      <c r="C4" s="154" t="n">
        <v>7.32290925793841</v>
      </c>
      <c r="D4" s="154" t="n">
        <v>4.88193950529227</v>
      </c>
      <c r="E4" s="155" t="n">
        <v>-1.0538182096564</v>
      </c>
      <c r="F4" s="156" t="n">
        <v>-0.646989917548711</v>
      </c>
      <c r="G4" s="157" t="n">
        <v>-0.240161625441022</v>
      </c>
      <c r="H4" s="158" t="n">
        <v>0.166666666666667</v>
      </c>
      <c r="I4" s="157" t="n">
        <v>0.573494958774355</v>
      </c>
      <c r="J4" s="156" t="n">
        <v>0.980323250882045</v>
      </c>
      <c r="K4" s="155" t="n">
        <v>1.38715154298973</v>
      </c>
      <c r="N4" s="124" t="s">
        <v>152</v>
      </c>
      <c r="O4" s="4" t="n">
        <f aca="false">O2*O3</f>
        <v>1597.22222222222</v>
      </c>
    </row>
    <row r="5" customFormat="false" ht="12.8" hidden="false" customHeight="false" outlineLevel="0" collapsed="false">
      <c r="A5" s="152" t="n">
        <v>48</v>
      </c>
      <c r="B5" s="153" t="n">
        <v>0.575342088255777</v>
      </c>
      <c r="C5" s="154" t="n">
        <v>5.178078794302</v>
      </c>
      <c r="D5" s="154" t="n">
        <v>3.45205252953466</v>
      </c>
      <c r="E5" s="155" t="n">
        <v>-1.392692931434</v>
      </c>
      <c r="F5" s="156" t="n">
        <v>-0.817350843178221</v>
      </c>
      <c r="G5" s="157" t="n">
        <v>-0.242008754922444</v>
      </c>
      <c r="H5" s="158" t="n">
        <v>0.333333333333333</v>
      </c>
      <c r="I5" s="157" t="n">
        <v>0.90867542158911</v>
      </c>
      <c r="J5" s="156" t="n">
        <v>1.48401750984489</v>
      </c>
      <c r="K5" s="155" t="n">
        <v>2.05935959810066</v>
      </c>
      <c r="N5" s="124" t="s">
        <v>157</v>
      </c>
      <c r="O5" s="160" t="n">
        <f aca="false">O2*O3*(1-O3)</f>
        <v>1586.13040123457</v>
      </c>
      <c r="P5" s="5"/>
      <c r="Q5" s="113" t="s">
        <v>158</v>
      </c>
      <c r="R5" s="5"/>
    </row>
    <row r="6" customFormat="false" ht="12.8" hidden="false" customHeight="false" outlineLevel="0" collapsed="false">
      <c r="A6" s="152" t="n">
        <v>96</v>
      </c>
      <c r="B6" s="153" t="n">
        <v>0.813656584215378</v>
      </c>
      <c r="C6" s="154" t="n">
        <v>3.6614546289692</v>
      </c>
      <c r="D6" s="154" t="n">
        <v>2.44096975264614</v>
      </c>
      <c r="E6" s="155" t="n">
        <v>-1.77430308597947</v>
      </c>
      <c r="F6" s="156" t="n">
        <v>-0.96064650176409</v>
      </c>
      <c r="G6" s="157" t="n">
        <v>-0.146989917548712</v>
      </c>
      <c r="H6" s="158" t="n">
        <v>0.666666666666666</v>
      </c>
      <c r="I6" s="157" t="n">
        <v>1.48032325088204</v>
      </c>
      <c r="J6" s="156" t="n">
        <v>2.29397983509742</v>
      </c>
      <c r="K6" s="155" t="n">
        <v>3.1076364193128</v>
      </c>
      <c r="N6" s="124" t="s">
        <v>146</v>
      </c>
      <c r="O6" s="160" t="n">
        <f aca="false">SQRT(O5 )</f>
        <v>39.8262526637213</v>
      </c>
    </row>
    <row r="7" customFormat="false" ht="12.8" hidden="false" customHeight="false" outlineLevel="0" collapsed="false">
      <c r="A7" s="152" t="n">
        <v>144</v>
      </c>
      <c r="B7" s="153" t="n">
        <v>0.996521728591783</v>
      </c>
      <c r="C7" s="154" t="n">
        <v>2.98956518577535</v>
      </c>
      <c r="D7" s="154" t="n">
        <v>1.99304345718357</v>
      </c>
      <c r="E7" s="155" t="n">
        <v>-1.98956518577535</v>
      </c>
      <c r="F7" s="156" t="n">
        <v>-0.993043457183566</v>
      </c>
      <c r="G7" s="157" t="n">
        <v>0.00347827140821644</v>
      </c>
      <c r="H7" s="158" t="n">
        <v>1</v>
      </c>
      <c r="I7" s="157" t="n">
        <v>1.99652172859178</v>
      </c>
      <c r="J7" s="156" t="n">
        <v>2.99304345718356</v>
      </c>
      <c r="K7" s="155" t="n">
        <v>3.98956518577535</v>
      </c>
      <c r="N7" s="124" t="s">
        <v>148</v>
      </c>
      <c r="O7" s="161" t="n">
        <f aca="false">2*O6/O4</f>
        <v>0.0498693946397902</v>
      </c>
    </row>
    <row r="8" customFormat="false" ht="12.8" hidden="false" customHeight="false" outlineLevel="0" collapsed="false">
      <c r="A8" s="152" t="n">
        <v>180</v>
      </c>
      <c r="B8" s="153" t="n">
        <v>1.11414516309341</v>
      </c>
      <c r="C8" s="154" t="n">
        <v>2.67394839142419</v>
      </c>
      <c r="D8" s="154" t="n">
        <v>1.78263226094946</v>
      </c>
      <c r="E8" s="155" t="n">
        <v>-2.09243548928023</v>
      </c>
      <c r="F8" s="156" t="n">
        <v>-0.978290326186823</v>
      </c>
      <c r="G8" s="157" t="n">
        <v>0.135854836906588</v>
      </c>
      <c r="H8" s="158" t="n">
        <v>1.25</v>
      </c>
      <c r="I8" s="157" t="n">
        <v>2.36414516309341</v>
      </c>
      <c r="J8" s="156" t="n">
        <v>3.47829032618682</v>
      </c>
      <c r="K8" s="155" t="n">
        <v>4.59243548928023</v>
      </c>
    </row>
    <row r="9" customFormat="false" ht="12.8" hidden="false" customHeight="false" outlineLevel="0" collapsed="false">
      <c r="A9" s="152" t="n">
        <v>240</v>
      </c>
      <c r="B9" s="153" t="n">
        <v>1.2865040196566</v>
      </c>
      <c r="C9" s="154" t="n">
        <v>2.31570723538188</v>
      </c>
      <c r="D9" s="154" t="n">
        <v>1.54380482358792</v>
      </c>
      <c r="E9" s="155" t="n">
        <v>-2.19284539230314</v>
      </c>
      <c r="F9" s="156" t="n">
        <v>-0.906341372646536</v>
      </c>
      <c r="G9" s="157" t="n">
        <v>0.380162647010065</v>
      </c>
      <c r="H9" s="158" t="n">
        <v>1.66666666666667</v>
      </c>
      <c r="I9" s="157" t="n">
        <v>2.95317068632327</v>
      </c>
      <c r="J9" s="156" t="n">
        <v>4.23967470597987</v>
      </c>
      <c r="K9" s="155" t="n">
        <v>5.52617872563647</v>
      </c>
    </row>
    <row r="10" customFormat="false" ht="12.8" hidden="false" customHeight="false" outlineLevel="0" collapsed="false">
      <c r="A10" s="152" t="n">
        <v>300</v>
      </c>
      <c r="B10" s="153" t="n">
        <v>1.43835522063944</v>
      </c>
      <c r="C10" s="154" t="n">
        <v>2.0712315177208</v>
      </c>
      <c r="D10" s="154" t="n">
        <v>1.38082101181387</v>
      </c>
      <c r="E10" s="155" t="n">
        <v>-2.231732328585</v>
      </c>
      <c r="F10" s="156" t="n">
        <v>-0.793377107945553</v>
      </c>
      <c r="G10" s="157" t="n">
        <v>0.644978112693889</v>
      </c>
      <c r="H10" s="158" t="n">
        <v>2.08333333333333</v>
      </c>
      <c r="I10" s="157" t="n">
        <v>3.52168855397277</v>
      </c>
      <c r="J10" s="156" t="n">
        <v>4.96004377461222</v>
      </c>
      <c r="K10" s="155" t="n">
        <v>6.39839899525166</v>
      </c>
    </row>
    <row r="11" customFormat="false" ht="12.8" hidden="false" customHeight="false" outlineLevel="0" collapsed="false">
      <c r="A11" s="152" t="n">
        <v>400</v>
      </c>
      <c r="B11" s="153" t="n">
        <v>1.66086954765297</v>
      </c>
      <c r="C11" s="154" t="n">
        <v>1.79373911146521</v>
      </c>
      <c r="D11" s="154" t="n">
        <v>1.19582607431014</v>
      </c>
      <c r="E11" s="155" t="n">
        <v>-2.20483086518114</v>
      </c>
      <c r="F11" s="156" t="n">
        <v>-0.543961317528167</v>
      </c>
      <c r="G11" s="157" t="n">
        <v>1.1169082301248</v>
      </c>
      <c r="H11" s="158" t="n">
        <v>2.77777777777778</v>
      </c>
      <c r="I11" s="157" t="n">
        <v>4.43864732543075</v>
      </c>
      <c r="J11" s="156" t="n">
        <v>6.09951687308372</v>
      </c>
      <c r="K11" s="155" t="n">
        <v>7.76038642073669</v>
      </c>
    </row>
    <row r="12" customFormat="false" ht="12.8" hidden="false" customHeight="false" outlineLevel="0" collapsed="false">
      <c r="A12" s="152" t="n">
        <v>500</v>
      </c>
      <c r="B12" s="153" t="n">
        <v>1.85690860515569</v>
      </c>
      <c r="C12" s="154" t="n">
        <v>1.60436903485451</v>
      </c>
      <c r="D12" s="154" t="n">
        <v>1.06957935656968</v>
      </c>
      <c r="E12" s="155" t="n">
        <v>-2.09850359324484</v>
      </c>
      <c r="F12" s="156" t="n">
        <v>-0.241594988089151</v>
      </c>
      <c r="G12" s="157" t="n">
        <v>1.61531361706653</v>
      </c>
      <c r="H12" s="158" t="n">
        <v>3.47222222222222</v>
      </c>
      <c r="I12" s="157" t="n">
        <v>5.32913082737791</v>
      </c>
      <c r="J12" s="156" t="n">
        <v>7.18603943253359</v>
      </c>
      <c r="K12" s="155" t="n">
        <v>9.04294803768928</v>
      </c>
    </row>
    <row r="13" customFormat="false" ht="12.8" hidden="false" customHeight="false" outlineLevel="0" collapsed="false">
      <c r="A13" s="152" t="n">
        <v>800</v>
      </c>
      <c r="B13" s="153" t="n">
        <v>2.3488242396233</v>
      </c>
      <c r="C13" s="154" t="n">
        <v>1.26836508939658</v>
      </c>
      <c r="D13" s="154" t="n">
        <v>0.845576726264389</v>
      </c>
      <c r="E13" s="155" t="n">
        <v>-1.49091716331435</v>
      </c>
      <c r="F13" s="156" t="n">
        <v>0.857907076308952</v>
      </c>
      <c r="G13" s="157" t="n">
        <v>3.20673131593225</v>
      </c>
      <c r="H13" s="158" t="n">
        <v>5.55555555555555</v>
      </c>
      <c r="I13" s="157" t="n">
        <v>7.90437979517885</v>
      </c>
      <c r="J13" s="156" t="n">
        <v>10.2532040348022</v>
      </c>
      <c r="K13" s="155" t="n">
        <v>12.6020282744255</v>
      </c>
    </row>
    <row r="14" customFormat="false" ht="12.8" hidden="false" customHeight="false" outlineLevel="0" collapsed="false">
      <c r="A14" s="152" t="n">
        <v>900</v>
      </c>
      <c r="B14" s="153" t="n">
        <v>2.49130432147946</v>
      </c>
      <c r="C14" s="154" t="n">
        <v>1.19582607431014</v>
      </c>
      <c r="D14" s="154" t="n">
        <v>0.797217382873427</v>
      </c>
      <c r="E14" s="155" t="n">
        <v>-1.22391296443838</v>
      </c>
      <c r="F14" s="156" t="n">
        <v>1.26739135704108</v>
      </c>
      <c r="G14" s="157" t="n">
        <v>3.75869567852054</v>
      </c>
      <c r="H14" s="158" t="n">
        <v>6.25</v>
      </c>
      <c r="I14" s="157" t="n">
        <v>8.74130432147945</v>
      </c>
      <c r="J14" s="156" t="n">
        <v>11.2326086429589</v>
      </c>
      <c r="K14" s="155" t="n">
        <v>13.7239129644384</v>
      </c>
    </row>
    <row r="15" customFormat="false" ht="12.8" hidden="false" customHeight="false" outlineLevel="0" collapsed="false">
      <c r="A15" s="152" t="n">
        <v>1000</v>
      </c>
      <c r="B15" s="153" t="n">
        <v>2.62606533349848</v>
      </c>
      <c r="C15" s="154" t="n">
        <v>1.13446022407134</v>
      </c>
      <c r="D15" s="154" t="n">
        <v>0.756306816047562</v>
      </c>
      <c r="E15" s="155" t="n">
        <v>-0.93375155605099</v>
      </c>
      <c r="F15" s="156" t="n">
        <v>1.69231377744749</v>
      </c>
      <c r="G15" s="157" t="n">
        <v>4.31837911094596</v>
      </c>
      <c r="H15" s="158" t="n">
        <v>6.94444444444444</v>
      </c>
      <c r="I15" s="157" t="n">
        <v>9.57050977794292</v>
      </c>
      <c r="J15" s="156" t="n">
        <v>12.1965751114414</v>
      </c>
      <c r="K15" s="155" t="n">
        <v>14.8226404449399</v>
      </c>
    </row>
    <row r="16" customFormat="false" ht="12.8" hidden="false" customHeight="false" outlineLevel="0" collapsed="false">
      <c r="A16" s="152" t="n">
        <v>1200</v>
      </c>
      <c r="B16" s="153" t="n">
        <v>2.87671044127888</v>
      </c>
      <c r="C16" s="154" t="n">
        <v>1.0356157588604</v>
      </c>
      <c r="D16" s="154" t="n">
        <v>0.690410505906933</v>
      </c>
      <c r="E16" s="155" t="n">
        <v>-0.296797990503329</v>
      </c>
      <c r="F16" s="156" t="n">
        <v>2.57991245077556</v>
      </c>
      <c r="G16" s="157" t="n">
        <v>5.45662289205444</v>
      </c>
      <c r="H16" s="158" t="n">
        <v>8.33333333333333</v>
      </c>
      <c r="I16" s="157" t="n">
        <v>11.2100437746122</v>
      </c>
      <c r="J16" s="156" t="n">
        <v>14.0867542158911</v>
      </c>
      <c r="K16" s="155" t="n">
        <v>16.96346465717</v>
      </c>
    </row>
    <row r="17" customFormat="false" ht="12.8" hidden="false" customHeight="false" outlineLevel="0" collapsed="false">
      <c r="A17" s="152" t="n">
        <v>1440</v>
      </c>
      <c r="B17" s="153" t="n">
        <v>3.15127840019817</v>
      </c>
      <c r="C17" s="154" t="n">
        <v>0.945383520059452</v>
      </c>
      <c r="D17" s="154" t="n">
        <v>0.630255680039635</v>
      </c>
      <c r="E17" s="155" t="n">
        <v>0.546164799405478</v>
      </c>
      <c r="F17" s="156" t="n">
        <v>3.69744319960365</v>
      </c>
      <c r="G17" s="157" t="n">
        <v>6.84872159980182</v>
      </c>
      <c r="H17" s="158" t="n">
        <v>10</v>
      </c>
      <c r="I17" s="157" t="n">
        <v>13.1512784001982</v>
      </c>
      <c r="J17" s="156" t="n">
        <v>16.3025568003963</v>
      </c>
      <c r="K17" s="155" t="n">
        <v>19.4538352005945</v>
      </c>
    </row>
    <row r="18" customFormat="false" ht="12.8" hidden="false" customHeight="false" outlineLevel="0" collapsed="false">
      <c r="A18" s="152" t="n">
        <v>1600</v>
      </c>
      <c r="B18" s="153" t="n">
        <v>3.32173909530594</v>
      </c>
      <c r="C18" s="154" t="n">
        <v>0.896869555732605</v>
      </c>
      <c r="D18" s="154" t="n">
        <v>0.59791303715507</v>
      </c>
      <c r="E18" s="155" t="n">
        <v>1.14589382519328</v>
      </c>
      <c r="F18" s="156" t="n">
        <v>4.46763292049922</v>
      </c>
      <c r="G18" s="157" t="n">
        <v>7.78937201580516</v>
      </c>
      <c r="H18" s="158" t="n">
        <v>11.1111111111111</v>
      </c>
      <c r="I18" s="157" t="n">
        <v>14.432850206417</v>
      </c>
      <c r="J18" s="156" t="n">
        <v>17.754589301723</v>
      </c>
      <c r="K18" s="155" t="n">
        <v>21.0763283970289</v>
      </c>
    </row>
    <row r="19" customFormat="false" ht="12.8" hidden="false" customHeight="false" outlineLevel="0" collapsed="false">
      <c r="A19" s="152" t="n">
        <v>1800</v>
      </c>
      <c r="B19" s="153" t="n">
        <v>3.52323635943495</v>
      </c>
      <c r="C19" s="154" t="n">
        <v>0.845576726264388</v>
      </c>
      <c r="D19" s="154" t="n">
        <v>0.563717817509592</v>
      </c>
      <c r="E19" s="155" t="n">
        <v>1.93029092169514</v>
      </c>
      <c r="F19" s="156" t="n">
        <v>5.45352728113009</v>
      </c>
      <c r="G19" s="157" t="n">
        <v>8.97676364056504</v>
      </c>
      <c r="H19" s="158" t="n">
        <v>12.5</v>
      </c>
      <c r="I19" s="157" t="n">
        <v>16.0232363594349</v>
      </c>
      <c r="J19" s="156" t="n">
        <v>19.5464727188699</v>
      </c>
      <c r="K19" s="155" t="n">
        <v>23.0697090783048</v>
      </c>
    </row>
    <row r="20" customFormat="false" ht="12.8" hidden="false" customHeight="false" outlineLevel="0" collapsed="false">
      <c r="A20" s="152" t="n">
        <v>2000</v>
      </c>
      <c r="B20" s="153" t="n">
        <v>3.71381721031137</v>
      </c>
      <c r="C20" s="154" t="n">
        <v>0.802184517427257</v>
      </c>
      <c r="D20" s="154" t="n">
        <v>0.534789678284838</v>
      </c>
      <c r="E20" s="155" t="n">
        <v>2.74743725795477</v>
      </c>
      <c r="F20" s="156" t="n">
        <v>6.46125446826614</v>
      </c>
      <c r="G20" s="157" t="n">
        <v>10.1750716785775</v>
      </c>
      <c r="H20" s="158" t="n">
        <v>13.8888888888889</v>
      </c>
      <c r="I20" s="157" t="n">
        <v>17.6027060992002</v>
      </c>
      <c r="J20" s="156" t="n">
        <v>21.3165233095116</v>
      </c>
      <c r="K20" s="155" t="n">
        <v>25.030340519823</v>
      </c>
    </row>
    <row r="21" customFormat="false" ht="12.8" hidden="false" customHeight="false" outlineLevel="0" collapsed="false">
      <c r="A21" s="152" t="n">
        <v>2500</v>
      </c>
      <c r="B21" s="153" t="n">
        <v>4.15217386913243</v>
      </c>
      <c r="C21" s="154" t="n">
        <v>0.717495644586084</v>
      </c>
      <c r="D21" s="154" t="n">
        <v>0.478330429724056</v>
      </c>
      <c r="E21" s="155" t="n">
        <v>4.90458950371382</v>
      </c>
      <c r="F21" s="156" t="n">
        <v>9.05676337284624</v>
      </c>
      <c r="G21" s="157" t="n">
        <v>13.2089372419787</v>
      </c>
      <c r="H21" s="158" t="n">
        <v>17.3611111111111</v>
      </c>
      <c r="I21" s="157" t="n">
        <v>21.5132849802435</v>
      </c>
      <c r="J21" s="156" t="n">
        <v>25.665458849376</v>
      </c>
      <c r="K21" s="155" t="n">
        <v>29.8176327185084</v>
      </c>
    </row>
    <row r="22" customFormat="false" ht="12.8" hidden="false" customHeight="false" outlineLevel="0" collapsed="false">
      <c r="A22" s="152" t="n">
        <v>3000</v>
      </c>
      <c r="B22" s="153" t="n">
        <v>4.54847858161467</v>
      </c>
      <c r="C22" s="154" t="n">
        <v>0.654980915752513</v>
      </c>
      <c r="D22" s="154" t="n">
        <v>0.436653943835009</v>
      </c>
      <c r="E22" s="155" t="n">
        <v>7.18789758848931</v>
      </c>
      <c r="F22" s="156" t="n">
        <v>11.736376170104</v>
      </c>
      <c r="G22" s="157" t="n">
        <v>16.2848547517186</v>
      </c>
      <c r="H22" s="158" t="n">
        <v>20.8333333333333</v>
      </c>
      <c r="I22" s="157" t="n">
        <v>25.381811914948</v>
      </c>
      <c r="J22" s="156" t="n">
        <v>29.9302904965627</v>
      </c>
      <c r="K22" s="155" t="n">
        <v>34.4787690781773</v>
      </c>
    </row>
    <row r="23" customFormat="false" ht="12.8" hidden="false" customHeight="false" outlineLevel="0" collapsed="false">
      <c r="A23" s="152" t="n">
        <v>3500</v>
      </c>
      <c r="B23" s="153" t="n">
        <v>4.91291837661777</v>
      </c>
      <c r="C23" s="154" t="n">
        <v>0.606394496771109</v>
      </c>
      <c r="D23" s="154" t="n">
        <v>0.404262997847406</v>
      </c>
      <c r="E23" s="155" t="n">
        <v>9.56680042570222</v>
      </c>
      <c r="F23" s="156" t="n">
        <v>14.47971880232</v>
      </c>
      <c r="G23" s="157" t="n">
        <v>19.3926371789378</v>
      </c>
      <c r="H23" s="158" t="n">
        <v>24.3055555555555</v>
      </c>
      <c r="I23" s="157" t="n">
        <v>29.2184739321733</v>
      </c>
      <c r="J23" s="156" t="n">
        <v>34.1313923087911</v>
      </c>
      <c r="K23" s="155" t="n">
        <v>39.0443106854089</v>
      </c>
    </row>
    <row r="24" customFormat="false" ht="12.8" hidden="false" customHeight="false" outlineLevel="0" collapsed="false">
      <c r="A24" s="152" t="n">
        <v>4000</v>
      </c>
      <c r="B24" s="153" t="n">
        <v>5.25213066699695</v>
      </c>
      <c r="C24" s="154" t="n">
        <v>0.567230112035671</v>
      </c>
      <c r="D24" s="154" t="n">
        <v>0.378153408023781</v>
      </c>
      <c r="E24" s="155" t="n">
        <v>12.0213857767869</v>
      </c>
      <c r="F24" s="156" t="n">
        <v>17.2735164437839</v>
      </c>
      <c r="G24" s="157" t="n">
        <v>22.5256471107808</v>
      </c>
      <c r="H24" s="158" t="n">
        <v>27.7777777777778</v>
      </c>
      <c r="I24" s="157" t="n">
        <v>33.0299084447747</v>
      </c>
      <c r="J24" s="156" t="n">
        <v>38.2820391117717</v>
      </c>
      <c r="K24" s="155" t="n">
        <v>43.5341697787686</v>
      </c>
    </row>
    <row r="25" customFormat="false" ht="12.8" hidden="false" customHeight="false" outlineLevel="0" collapsed="false">
      <c r="A25" s="152" t="n">
        <v>5000</v>
      </c>
      <c r="B25" s="153" t="n">
        <v>5.87206059905825</v>
      </c>
      <c r="C25" s="154" t="n">
        <v>0.507346035758633</v>
      </c>
      <c r="D25" s="154" t="n">
        <v>0.338230690505755</v>
      </c>
      <c r="E25" s="155" t="n">
        <v>17.1060404250475</v>
      </c>
      <c r="F25" s="156" t="n">
        <v>22.9781010241057</v>
      </c>
      <c r="G25" s="157" t="n">
        <v>28.8501616231639</v>
      </c>
      <c r="H25" s="158" t="n">
        <v>34.7222222222222</v>
      </c>
      <c r="I25" s="157" t="n">
        <v>40.5942828212805</v>
      </c>
      <c r="J25" s="156" t="n">
        <v>46.4663434203387</v>
      </c>
      <c r="K25" s="155" t="n">
        <v>52.338404019397</v>
      </c>
    </row>
    <row r="26" customFormat="false" ht="12.8" hidden="false" customHeight="false" outlineLevel="0" collapsed="false">
      <c r="A26" s="152" t="n">
        <v>6000</v>
      </c>
      <c r="B26" s="153" t="n">
        <v>6.432520098283</v>
      </c>
      <c r="C26" s="154" t="n">
        <v>0.463141447076377</v>
      </c>
      <c r="D26" s="154" t="n">
        <v>0.308760964717584</v>
      </c>
      <c r="E26" s="155" t="n">
        <v>22.3691063718176</v>
      </c>
      <c r="F26" s="156" t="n">
        <v>28.8016264701006</v>
      </c>
      <c r="G26" s="157" t="n">
        <v>35.2341465683836</v>
      </c>
      <c r="H26" s="158" t="n">
        <v>41.6666666666666</v>
      </c>
      <c r="I26" s="157" t="n">
        <v>48.0991867649496</v>
      </c>
      <c r="J26" s="156" t="n">
        <v>54.5317068632326</v>
      </c>
      <c r="K26" s="155" t="n">
        <v>60.9642269615157</v>
      </c>
    </row>
    <row r="27" customFormat="false" ht="12.8" hidden="false" customHeight="false" outlineLevel="0" collapsed="false">
      <c r="A27" s="152" t="n">
        <v>7000</v>
      </c>
      <c r="B27" s="153" t="n">
        <v>6.94791579904487</v>
      </c>
      <c r="C27" s="154" t="n">
        <v>0.428785660741055</v>
      </c>
      <c r="D27" s="154" t="n">
        <v>0.285857107160703</v>
      </c>
      <c r="E27" s="155" t="n">
        <v>27.7673637139765</v>
      </c>
      <c r="F27" s="156" t="n">
        <v>34.7152795130213</v>
      </c>
      <c r="G27" s="157" t="n">
        <v>41.6631953120662</v>
      </c>
      <c r="H27" s="158" t="n">
        <v>48.6111111111111</v>
      </c>
      <c r="I27" s="157" t="n">
        <v>55.5590269101559</v>
      </c>
      <c r="J27" s="156" t="n">
        <v>62.5069427092008</v>
      </c>
      <c r="K27" s="155" t="n">
        <v>69.4548585082457</v>
      </c>
    </row>
    <row r="28" customFormat="false" ht="12.8" hidden="false" customHeight="false" outlineLevel="0" collapsed="false">
      <c r="A28" s="152" t="n">
        <v>8000</v>
      </c>
      <c r="B28" s="153" t="n">
        <v>7.42763442062274</v>
      </c>
      <c r="C28" s="154" t="n">
        <v>0.401092258713628</v>
      </c>
      <c r="D28" s="154" t="n">
        <v>0.267394839142419</v>
      </c>
      <c r="E28" s="155" t="n">
        <v>33.2726522936873</v>
      </c>
      <c r="F28" s="156" t="n">
        <v>40.70028671431</v>
      </c>
      <c r="G28" s="157" t="n">
        <v>48.1279211349328</v>
      </c>
      <c r="H28" s="158" t="n">
        <v>55.5555555555555</v>
      </c>
      <c r="I28" s="157" t="n">
        <v>62.9831899761783</v>
      </c>
      <c r="J28" s="156" t="n">
        <v>70.410824396801</v>
      </c>
      <c r="K28" s="155" t="n">
        <v>77.8384588174237</v>
      </c>
    </row>
    <row r="29" customFormat="false" ht="12.8" hidden="false" customHeight="false" outlineLevel="0" collapsed="false">
      <c r="A29" s="152" t="n">
        <v>10000</v>
      </c>
      <c r="B29" s="153" t="n">
        <v>8.30434773826486</v>
      </c>
      <c r="C29" s="154" t="n">
        <v>0.358747822293042</v>
      </c>
      <c r="D29" s="154" t="n">
        <v>0.239165214862028</v>
      </c>
      <c r="E29" s="155" t="n">
        <v>44.5314012296498</v>
      </c>
      <c r="F29" s="156" t="n">
        <v>52.8357489679147</v>
      </c>
      <c r="G29" s="157" t="n">
        <v>61.1400967061795</v>
      </c>
      <c r="H29" s="158" t="n">
        <v>69.4444444444444</v>
      </c>
      <c r="I29" s="157" t="n">
        <v>77.7487921827093</v>
      </c>
      <c r="J29" s="156" t="n">
        <v>86.0531399209741</v>
      </c>
      <c r="K29" s="155" t="n">
        <v>94.357487659239</v>
      </c>
    </row>
    <row r="30" customFormat="false" ht="12.8" hidden="false" customHeight="false" outlineLevel="0" collapsed="false">
      <c r="A30" s="152" t="n">
        <v>20000</v>
      </c>
      <c r="B30" s="153" t="n">
        <v>11.7441211981165</v>
      </c>
      <c r="C30" s="154" t="n">
        <v>0.253673017879316</v>
      </c>
      <c r="D30" s="154" t="n">
        <v>0.169115345252878</v>
      </c>
      <c r="E30" s="155" t="n">
        <v>103.656525294539</v>
      </c>
      <c r="F30" s="156" t="n">
        <v>115.400646492656</v>
      </c>
      <c r="G30" s="157" t="n">
        <v>127.144767690772</v>
      </c>
      <c r="H30" s="158" t="n">
        <v>138.888888888889</v>
      </c>
      <c r="I30" s="157" t="n">
        <v>150.633010087005</v>
      </c>
      <c r="J30" s="156" t="n">
        <v>162.377131285122</v>
      </c>
      <c r="K30" s="155" t="n">
        <v>174.121252483238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1" style="5" width="2.42"/>
    <col collapsed="false" customWidth="true" hidden="false" outlineLevel="0" max="7" min="3" style="5" width="3.38"/>
    <col collapsed="false" customWidth="true" hidden="false" outlineLevel="0" max="8" min="8" style="5" width="4.37"/>
    <col collapsed="false" customWidth="true" hidden="false" outlineLevel="0" max="9" min="9" style="5" width="3.38"/>
    <col collapsed="false" customWidth="true" hidden="false" outlineLevel="0" max="11" min="10" style="5" width="4.37"/>
    <col collapsed="false" customWidth="true" hidden="false" outlineLevel="0" max="12" min="12" style="5" width="5.36"/>
    <col collapsed="false" customWidth="true" hidden="false" outlineLevel="0" max="13" min="13" style="5" width="4.37"/>
    <col collapsed="false" customWidth="true" hidden="false" outlineLevel="0" max="14" min="14" style="5" width="5.36"/>
    <col collapsed="false" customWidth="true" hidden="false" outlineLevel="0" max="15" min="15" style="5" width="4.37"/>
    <col collapsed="false" customWidth="true" hidden="false" outlineLevel="0" max="16" min="16" style="5" width="5.36"/>
    <col collapsed="false" customWidth="true" hidden="false" outlineLevel="0" max="17" min="17" style="5" width="4.37"/>
    <col collapsed="false" customWidth="true" hidden="false" outlineLevel="0" max="18" min="18" style="5" width="5.36"/>
    <col collapsed="false" customWidth="true" hidden="false" outlineLevel="0" max="20" min="19" style="5" width="4.37"/>
    <col collapsed="false" customWidth="true" hidden="false" outlineLevel="0" max="23" min="21" style="5" width="3.38"/>
    <col collapsed="false" customWidth="true" hidden="false" outlineLevel="0" max="24" min="24" style="5" width="3.3"/>
    <col collapsed="false" customWidth="true" hidden="false" outlineLevel="0" max="25" min="25" style="5" width="2.42"/>
    <col collapsed="false" customWidth="true" hidden="false" outlineLevel="0" max="26" min="26" style="5" width="8.87"/>
    <col collapsed="false" customWidth="true" hidden="false" outlineLevel="0" max="27" min="27" style="5" width="2.42"/>
    <col collapsed="false" customWidth="true" hidden="false" outlineLevel="0" max="28" min="28" style="5" width="18.19"/>
    <col collapsed="false" customWidth="false" hidden="false" outlineLevel="0" max="1022" min="29" style="5" width="11.52"/>
  </cols>
  <sheetData>
    <row r="1" customFormat="false" ht="12.8" hidden="false" customHeight="false" outlineLevel="0" collapsed="false">
      <c r="M1" s="5" t="n">
        <v>1</v>
      </c>
      <c r="Z1" s="127" t="n">
        <f aca="false">SUM(M1:Y1)</f>
        <v>1</v>
      </c>
      <c r="AA1" s="5" t="n">
        <v>0</v>
      </c>
      <c r="AB1" s="0"/>
      <c r="AC1" s="0"/>
    </row>
    <row r="2" customFormat="false" ht="12.8" hidden="false" customHeight="false" outlineLevel="0" collapsed="false">
      <c r="L2" s="5" t="n">
        <v>1</v>
      </c>
      <c r="N2" s="5" t="n">
        <v>1</v>
      </c>
      <c r="Z2" s="127" t="n">
        <f aca="false">SUM(M2:Y2)</f>
        <v>1</v>
      </c>
      <c r="AA2" s="5" t="n">
        <v>1</v>
      </c>
      <c r="AB2" s="0"/>
      <c r="AC2" s="0"/>
    </row>
    <row r="3" customFormat="false" ht="12.8" hidden="false" customHeight="false" outlineLevel="0" collapsed="false">
      <c r="K3" s="5" t="n">
        <v>1</v>
      </c>
      <c r="M3" s="5" t="n">
        <v>2</v>
      </c>
      <c r="O3" s="5" t="n">
        <v>1</v>
      </c>
      <c r="Z3" s="127" t="n">
        <f aca="false">SUM(M3:Y3)</f>
        <v>3</v>
      </c>
      <c r="AA3" s="5" t="n">
        <v>2</v>
      </c>
      <c r="AB3" s="0"/>
      <c r="AC3" s="0"/>
    </row>
    <row r="4" customFormat="false" ht="12.8" hidden="false" customHeight="false" outlineLevel="0" collapsed="false">
      <c r="J4" s="5" t="n">
        <v>1</v>
      </c>
      <c r="L4" s="5" t="n">
        <v>3</v>
      </c>
      <c r="N4" s="5" t="n">
        <v>3</v>
      </c>
      <c r="P4" s="5" t="n">
        <v>1</v>
      </c>
      <c r="Z4" s="127" t="n">
        <f aca="false">SUM(M4:Y4)</f>
        <v>4</v>
      </c>
      <c r="AA4" s="5" t="n">
        <v>3</v>
      </c>
      <c r="AB4" s="0"/>
      <c r="AC4" s="0"/>
    </row>
    <row r="5" customFormat="false" ht="12.8" hidden="false" customHeight="false" outlineLevel="0" collapsed="false">
      <c r="I5" s="5" t="n">
        <v>1</v>
      </c>
      <c r="K5" s="5" t="n">
        <v>4</v>
      </c>
      <c r="M5" s="5" t="n">
        <v>6</v>
      </c>
      <c r="O5" s="5" t="n">
        <v>4</v>
      </c>
      <c r="Q5" s="5" t="n">
        <v>1</v>
      </c>
      <c r="Z5" s="127" t="n">
        <f aca="false">SUM(M5:Y5)</f>
        <v>11</v>
      </c>
      <c r="AA5" s="5" t="n">
        <v>4</v>
      </c>
      <c r="AB5" s="0"/>
      <c r="AC5" s="0"/>
    </row>
    <row r="6" customFormat="false" ht="12.8" hidden="false" customHeight="false" outlineLevel="0" collapsed="false">
      <c r="H6" s="5" t="n">
        <v>1</v>
      </c>
      <c r="J6" s="5" t="n">
        <v>5</v>
      </c>
      <c r="L6" s="5" t="n">
        <v>10</v>
      </c>
      <c r="N6" s="5" t="n">
        <v>10</v>
      </c>
      <c r="P6" s="5" t="n">
        <v>5</v>
      </c>
      <c r="R6" s="5" t="n">
        <v>1</v>
      </c>
      <c r="Z6" s="127" t="n">
        <f aca="false">SUM(M6:Y6)</f>
        <v>16</v>
      </c>
      <c r="AA6" s="5" t="n">
        <v>5</v>
      </c>
      <c r="AB6" s="0"/>
      <c r="AC6" s="0"/>
    </row>
    <row r="7" customFormat="false" ht="12.8" hidden="false" customHeight="false" outlineLevel="0" collapsed="false">
      <c r="G7" s="5" t="n">
        <v>1</v>
      </c>
      <c r="I7" s="5" t="n">
        <v>6</v>
      </c>
      <c r="K7" s="5" t="n">
        <v>15</v>
      </c>
      <c r="M7" s="5" t="n">
        <v>20</v>
      </c>
      <c r="O7" s="5" t="n">
        <v>15</v>
      </c>
      <c r="Q7" s="5" t="n">
        <v>6</v>
      </c>
      <c r="S7" s="5" t="n">
        <v>1</v>
      </c>
      <c r="Z7" s="127" t="n">
        <f aca="false">SUM(M7:Y7)</f>
        <v>42</v>
      </c>
      <c r="AA7" s="5" t="n">
        <v>6</v>
      </c>
      <c r="AB7" s="0"/>
      <c r="AC7" s="0"/>
    </row>
    <row r="8" customFormat="false" ht="12.8" hidden="false" customHeight="false" outlineLevel="0" collapsed="false">
      <c r="F8" s="5" t="n">
        <v>1</v>
      </c>
      <c r="H8" s="5" t="n">
        <v>7</v>
      </c>
      <c r="J8" s="5" t="n">
        <v>21</v>
      </c>
      <c r="L8" s="5" t="n">
        <v>35</v>
      </c>
      <c r="N8" s="5" t="n">
        <v>35</v>
      </c>
      <c r="P8" s="5" t="n">
        <v>21</v>
      </c>
      <c r="R8" s="5" t="n">
        <v>7</v>
      </c>
      <c r="T8" s="5" t="n">
        <v>1</v>
      </c>
      <c r="Z8" s="127" t="n">
        <f aca="false">SUM(M8:Y8)</f>
        <v>64</v>
      </c>
      <c r="AA8" s="5" t="n">
        <v>7</v>
      </c>
      <c r="AB8" s="0"/>
      <c r="AC8" s="0"/>
    </row>
    <row r="9" customFormat="false" ht="12.8" hidden="false" customHeight="false" outlineLevel="0" collapsed="false">
      <c r="E9" s="5" t="n">
        <v>1</v>
      </c>
      <c r="G9" s="5" t="n">
        <v>8</v>
      </c>
      <c r="I9" s="5" t="n">
        <v>28</v>
      </c>
      <c r="K9" s="5" t="n">
        <v>56</v>
      </c>
      <c r="M9" s="5" t="n">
        <v>70</v>
      </c>
      <c r="O9" s="5" t="n">
        <v>56</v>
      </c>
      <c r="Q9" s="5" t="n">
        <v>28</v>
      </c>
      <c r="S9" s="5" t="n">
        <v>8</v>
      </c>
      <c r="U9" s="5" t="n">
        <v>1</v>
      </c>
      <c r="Z9" s="127" t="n">
        <f aca="false">SUM(M9:Y9)</f>
        <v>163</v>
      </c>
      <c r="AA9" s="5" t="n">
        <v>8</v>
      </c>
      <c r="AB9" s="0"/>
      <c r="AC9" s="0"/>
    </row>
    <row r="10" customFormat="false" ht="12.8" hidden="false" customHeight="false" outlineLevel="0" collapsed="false">
      <c r="D10" s="5" t="n">
        <v>1</v>
      </c>
      <c r="F10" s="5" t="n">
        <v>9</v>
      </c>
      <c r="H10" s="5" t="n">
        <v>36</v>
      </c>
      <c r="J10" s="5" t="n">
        <v>84</v>
      </c>
      <c r="L10" s="5" t="n">
        <v>126</v>
      </c>
      <c r="N10" s="5" t="n">
        <v>126</v>
      </c>
      <c r="P10" s="5" t="n">
        <v>84</v>
      </c>
      <c r="R10" s="5" t="n">
        <v>36</v>
      </c>
      <c r="T10" s="5" t="n">
        <v>9</v>
      </c>
      <c r="V10" s="5" t="n">
        <v>1</v>
      </c>
      <c r="Z10" s="127" t="n">
        <f aca="false">SUM(M10:Y10)</f>
        <v>256</v>
      </c>
      <c r="AA10" s="5" t="n">
        <v>9</v>
      </c>
      <c r="AB10" s="0"/>
      <c r="AC10" s="0"/>
    </row>
    <row r="11" customFormat="false" ht="12.8" hidden="false" customHeight="false" outlineLevel="0" collapsed="false">
      <c r="C11" s="5" t="n">
        <v>1</v>
      </c>
      <c r="E11" s="5" t="n">
        <v>10</v>
      </c>
      <c r="G11" s="5" t="n">
        <v>45</v>
      </c>
      <c r="I11" s="5" t="n">
        <v>120</v>
      </c>
      <c r="K11" s="5" t="n">
        <v>210</v>
      </c>
      <c r="M11" s="5" t="n">
        <v>252</v>
      </c>
      <c r="O11" s="5" t="n">
        <v>210</v>
      </c>
      <c r="Q11" s="5" t="n">
        <v>120</v>
      </c>
      <c r="S11" s="5" t="n">
        <v>45</v>
      </c>
      <c r="U11" s="5" t="n">
        <v>10</v>
      </c>
      <c r="W11" s="5" t="n">
        <v>1</v>
      </c>
      <c r="Z11" s="127" t="n">
        <f aca="false">SUM(M11:Y11)</f>
        <v>638</v>
      </c>
      <c r="AA11" s="5" t="n">
        <v>10</v>
      </c>
      <c r="AB11" s="0"/>
      <c r="AC11" s="0"/>
    </row>
    <row r="12" customFormat="false" ht="12.8" hidden="false" customHeight="false" outlineLevel="0" collapsed="false">
      <c r="B12" s="5" t="n">
        <v>1</v>
      </c>
      <c r="D12" s="5" t="n">
        <v>11</v>
      </c>
      <c r="F12" s="5" t="n">
        <v>55</v>
      </c>
      <c r="H12" s="5" t="n">
        <v>165</v>
      </c>
      <c r="J12" s="5" t="n">
        <v>330</v>
      </c>
      <c r="L12" s="0" t="n">
        <v>462</v>
      </c>
      <c r="N12" s="5" t="n">
        <v>462</v>
      </c>
      <c r="P12" s="5" t="n">
        <v>330</v>
      </c>
      <c r="R12" s="5" t="n">
        <v>165</v>
      </c>
      <c r="T12" s="5" t="n">
        <v>55</v>
      </c>
      <c r="V12" s="5" t="n">
        <v>11</v>
      </c>
      <c r="X12" s="5" t="n">
        <v>1</v>
      </c>
      <c r="Z12" s="127" t="n">
        <f aca="false">SUM(M12:Y12)</f>
        <v>1024</v>
      </c>
      <c r="AA12" s="5" t="n">
        <v>11</v>
      </c>
      <c r="AB12" s="0"/>
      <c r="AC12" s="0"/>
    </row>
    <row r="13" customFormat="false" ht="12.8" hidden="false" customHeight="false" outlineLevel="0" collapsed="false">
      <c r="A13" s="5" t="n">
        <v>1</v>
      </c>
      <c r="C13" s="5" t="n">
        <v>12</v>
      </c>
      <c r="E13" s="5" t="n">
        <v>66</v>
      </c>
      <c r="G13" s="5" t="n">
        <v>220</v>
      </c>
      <c r="I13" s="5" t="n">
        <v>495</v>
      </c>
      <c r="K13" s="5" t="n">
        <v>792</v>
      </c>
      <c r="M13" s="5" t="n">
        <v>924</v>
      </c>
      <c r="O13" s="5" t="n">
        <v>792</v>
      </c>
      <c r="Q13" s="5" t="n">
        <v>495</v>
      </c>
      <c r="S13" s="5" t="n">
        <v>220</v>
      </c>
      <c r="U13" s="5" t="n">
        <v>66</v>
      </c>
      <c r="W13" s="5" t="n">
        <v>12</v>
      </c>
      <c r="Y13" s="5" t="n">
        <v>1</v>
      </c>
      <c r="Z13" s="127" t="n">
        <f aca="false">SUM(M13:Y13)</f>
        <v>2510</v>
      </c>
      <c r="AA13" s="5" t="n">
        <v>12</v>
      </c>
      <c r="AB13" s="0"/>
      <c r="AC13" s="0"/>
    </row>
    <row r="14" customFormat="false" ht="12.8" hidden="false" customHeight="false" outlineLevel="0" collapsed="false">
      <c r="AB14" s="127"/>
    </row>
    <row r="15" customFormat="false" ht="12.8" hidden="false" customHeight="false" outlineLevel="0" collapsed="false">
      <c r="AB15" s="127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163621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2018-12-08T21:18:07Z</dcterms:created>
  <dc:creator>Sjoerd H. Visser</dc:creator>
  <dc:description>See: Binomial distribution
http://en.wikipedia.org/wiki/Binomial_distribution</dc:description>
  <cp:keywords>astrology astrology astrology astrology research</cp:keywords>
  <dc:language>nl-NL</dc:language>
  <cp:lastModifiedBy>Sjoerd H. Visser</cp:lastModifiedBy>
  <dcterms:modified xsi:type="dcterms:W3CDTF">2023-08-29T23:09:58Z</dcterms:modified>
  <cp:revision>656</cp:revision>
  <dc:subject>Binominal distribution expectation values</dc:subject>
  <dc:title>Binomial distribution for astrology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